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25" windowWidth="15135" windowHeight="7650"/>
  </bookViews>
  <sheets>
    <sheet name="Лист1" sheetId="1" r:id="rId1"/>
  </sheets>
  <definedNames>
    <definedName name="_xlnm.Print_Area" localSheetId="0">Лист1!$A$1:$I$118</definedName>
  </definedNames>
  <calcPr calcId="144525"/>
</workbook>
</file>

<file path=xl/calcChain.xml><?xml version="1.0" encoding="utf-8"?>
<calcChain xmlns="http://schemas.openxmlformats.org/spreadsheetml/2006/main">
  <c r="H112" i="1" l="1"/>
  <c r="D56" i="1"/>
  <c r="D36" i="1"/>
  <c r="D15" i="1"/>
  <c r="D83" i="1"/>
  <c r="D62" i="1"/>
  <c r="F65" i="1"/>
  <c r="F66" i="1"/>
  <c r="C62" i="1"/>
  <c r="B65" i="1"/>
  <c r="B66" i="1"/>
  <c r="B64" i="1"/>
  <c r="D79" i="1" l="1"/>
  <c r="D77" i="1"/>
  <c r="F60" i="1"/>
  <c r="D57" i="1"/>
  <c r="C57" i="1"/>
  <c r="F55" i="1"/>
  <c r="H55" i="1" s="1"/>
  <c r="D52" i="1"/>
  <c r="C52" i="1"/>
  <c r="E36" i="1"/>
  <c r="E34" i="1" s="1"/>
  <c r="E15" i="1"/>
  <c r="C49" i="1" l="1"/>
  <c r="F42" i="1" l="1"/>
  <c r="F43" i="1"/>
  <c r="F44" i="1"/>
  <c r="F16" i="1" l="1"/>
  <c r="F17" i="1"/>
  <c r="F18" i="1"/>
  <c r="F19" i="1"/>
  <c r="F20" i="1"/>
  <c r="F21" i="1"/>
  <c r="F22" i="1"/>
  <c r="H43" i="1"/>
  <c r="B14" i="1" l="1"/>
  <c r="F81" i="1"/>
  <c r="H81" i="1" s="1"/>
  <c r="F67" i="1"/>
  <c r="H67" i="1" s="1"/>
  <c r="F73" i="1"/>
  <c r="H73" i="1" s="1"/>
  <c r="F37" i="1"/>
  <c r="G37" i="1" s="1"/>
  <c r="F41" i="1"/>
  <c r="F36" i="1"/>
  <c r="G36" i="1" s="1"/>
  <c r="F15" i="1"/>
  <c r="G15" i="1" s="1"/>
  <c r="H36" i="1"/>
  <c r="H37" i="1"/>
  <c r="H41" i="1"/>
  <c r="H42" i="1"/>
  <c r="D75" i="1"/>
  <c r="F75" i="1" s="1"/>
  <c r="H75" i="1" s="1"/>
  <c r="D68" i="1"/>
  <c r="F59" i="1"/>
  <c r="H59" i="1" s="1"/>
  <c r="F61" i="1"/>
  <c r="H61" i="1" s="1"/>
  <c r="F64" i="1"/>
  <c r="H64" i="1" s="1"/>
  <c r="H66" i="1"/>
  <c r="F69" i="1"/>
  <c r="H69" i="1" s="1"/>
  <c r="F70" i="1"/>
  <c r="H70" i="1" s="1"/>
  <c r="F71" i="1"/>
  <c r="H71" i="1" s="1"/>
  <c r="F72" i="1"/>
  <c r="H72" i="1" s="1"/>
  <c r="F54" i="1"/>
  <c r="F56" i="1"/>
  <c r="H56" i="1" s="1"/>
  <c r="G22" i="1"/>
  <c r="G21" i="1"/>
  <c r="G20" i="1"/>
  <c r="G19" i="1"/>
  <c r="G18" i="1"/>
  <c r="G17" i="1"/>
  <c r="D39" i="1"/>
  <c r="E39" i="1"/>
  <c r="G16" i="1"/>
  <c r="D34" i="1"/>
  <c r="E23" i="1"/>
  <c r="H16" i="1"/>
  <c r="H17" i="1"/>
  <c r="H18" i="1"/>
  <c r="H19" i="1"/>
  <c r="H20" i="1"/>
  <c r="H21" i="1"/>
  <c r="H22" i="1"/>
  <c r="H15" i="1"/>
  <c r="D13" i="1"/>
  <c r="E13" i="1"/>
  <c r="C13" i="1"/>
  <c r="D23" i="1"/>
  <c r="C68" i="1"/>
  <c r="F82" i="1"/>
  <c r="H82" i="1" s="1"/>
  <c r="F74" i="1"/>
  <c r="H74" i="1" s="1"/>
  <c r="C34" i="1"/>
  <c r="C12" i="1"/>
  <c r="F80" i="1"/>
  <c r="H80" i="1" s="1"/>
  <c r="C51" i="1"/>
  <c r="A57" i="1"/>
  <c r="A62" i="1" s="1"/>
  <c r="A33" i="1"/>
  <c r="A34" i="1" s="1"/>
  <c r="A39" i="1" s="1"/>
  <c r="H117" i="1" l="1"/>
  <c r="H118" i="1" s="1"/>
  <c r="D51" i="1"/>
  <c r="H54" i="1"/>
  <c r="F52" i="1"/>
  <c r="H52" i="1" s="1"/>
  <c r="F34" i="1"/>
  <c r="G34" i="1" s="1"/>
  <c r="F83" i="1"/>
  <c r="H83" i="1" s="1"/>
  <c r="B24" i="1"/>
  <c r="B35" i="1" s="1"/>
  <c r="B40" i="1" s="1"/>
  <c r="B53" i="1" s="1"/>
  <c r="B58" i="1" s="1"/>
  <c r="B63" i="1" s="1"/>
  <c r="F13" i="1"/>
  <c r="G13" i="1" s="1"/>
  <c r="F57" i="1"/>
  <c r="H57" i="1" s="1"/>
  <c r="H34" i="1"/>
  <c r="D12" i="1"/>
  <c r="F62" i="1"/>
  <c r="H62" i="1" s="1"/>
  <c r="F68" i="1"/>
  <c r="H68" i="1" s="1"/>
  <c r="H39" i="1"/>
  <c r="F39" i="1"/>
  <c r="G39" i="1" s="1"/>
  <c r="C11" i="1"/>
  <c r="H13" i="1"/>
  <c r="E12" i="1"/>
  <c r="F12" i="1" l="1"/>
  <c r="D94" i="1"/>
  <c r="H51" i="1"/>
  <c r="D11" i="1"/>
  <c r="D45" i="1" s="1"/>
  <c r="D93" i="1" s="1"/>
  <c r="H12" i="1"/>
  <c r="C45" i="1"/>
  <c r="C93" i="1" s="1"/>
  <c r="E11" i="1"/>
  <c r="F93" i="1" s="1"/>
  <c r="G12" i="1"/>
  <c r="F11" i="1" l="1"/>
  <c r="F45" i="1" s="1"/>
  <c r="G45" i="1" s="1"/>
  <c r="H11" i="1"/>
  <c r="E45" i="1"/>
  <c r="G11" i="1" l="1"/>
  <c r="H45" i="1"/>
  <c r="H93" i="1"/>
</calcChain>
</file>

<file path=xl/sharedStrings.xml><?xml version="1.0" encoding="utf-8"?>
<sst xmlns="http://schemas.openxmlformats.org/spreadsheetml/2006/main" count="153" uniqueCount="131">
  <si>
    <t>Аренда офисных помещений</t>
  </si>
  <si>
    <t>Услуги связи и интернет</t>
  </si>
  <si>
    <t>Почтовые расходы</t>
  </si>
  <si>
    <t>Прочие</t>
  </si>
  <si>
    <t>№ п.п</t>
  </si>
  <si>
    <t>Членские взносы</t>
  </si>
  <si>
    <t>Вступительные взносы</t>
  </si>
  <si>
    <t>РАСХОДЫ</t>
  </si>
  <si>
    <t>НАИМЕНОВАНИЕ СТАТЕЙ</t>
  </si>
  <si>
    <t>I</t>
  </si>
  <si>
    <t>II</t>
  </si>
  <si>
    <t>Вознаграждение внештатных экспертов за проведение проверок по контролю качества</t>
  </si>
  <si>
    <t>Страховые взносы с вознаграждений внештатных экспертов за проведение проверок по контролю качества</t>
  </si>
  <si>
    <t xml:space="preserve">ПОСТУПЛЕНИЯ </t>
  </si>
  <si>
    <t>Взносы на проведение контроля качества</t>
  </si>
  <si>
    <t>5</t>
  </si>
  <si>
    <t>6</t>
  </si>
  <si>
    <t>7</t>
  </si>
  <si>
    <t>8</t>
  </si>
  <si>
    <t>тыс.руб.</t>
  </si>
  <si>
    <t>ОСТАТОК НА НАЧАЛО ГОДА</t>
  </si>
  <si>
    <t>в том числе:</t>
  </si>
  <si>
    <t xml:space="preserve">дебиторская задолженность по членским взносам </t>
  </si>
  <si>
    <t>III</t>
  </si>
  <si>
    <t>IV</t>
  </si>
  <si>
    <t>Центральный региональный филиал</t>
  </si>
  <si>
    <t>Северо-Западный региональный  филиал</t>
  </si>
  <si>
    <t>Южный региональный филиал</t>
  </si>
  <si>
    <t>Поволжский региональный филиал</t>
  </si>
  <si>
    <t>Уральский региональный филиал</t>
  </si>
  <si>
    <t>Сибирский региональный филиал</t>
  </si>
  <si>
    <t>Дальневосточный региональный филиал</t>
  </si>
  <si>
    <t>аренда офисных помещений в Региональных филиалах</t>
  </si>
  <si>
    <t>%</t>
  </si>
  <si>
    <t>1.1</t>
  </si>
  <si>
    <t>1.2</t>
  </si>
  <si>
    <t>прочие</t>
  </si>
  <si>
    <t>Разработка дизайна сайта и поддержание его работы</t>
  </si>
  <si>
    <t>Программы для системы внешнего контроля качества</t>
  </si>
  <si>
    <t>9</t>
  </si>
  <si>
    <t>10</t>
  </si>
  <si>
    <t>Расходы на проведение перерегистрации учредительных документов</t>
  </si>
  <si>
    <t>Хозяйственные расходы</t>
  </si>
  <si>
    <t>Аудиторские услуги</t>
  </si>
  <si>
    <t>Услуги банка за операционно-кассовое обслуживание</t>
  </si>
  <si>
    <t>Транспортные расходы</t>
  </si>
  <si>
    <t>примечание</t>
  </si>
  <si>
    <t>1</t>
  </si>
  <si>
    <t>2</t>
  </si>
  <si>
    <t xml:space="preserve"> ВСЕГО (I+II)</t>
  </si>
  <si>
    <t>Расходы на внешний контроль качества</t>
  </si>
  <si>
    <t>5.1</t>
  </si>
  <si>
    <t>5.2</t>
  </si>
  <si>
    <t>5.3</t>
  </si>
  <si>
    <t>5.4</t>
  </si>
  <si>
    <t>Проведение общих собраний, конференций, круглых столов и т.п.</t>
  </si>
  <si>
    <t>Расходы, связанные с членством в других организациях (IFAC, ТПП, ЕССБА)</t>
  </si>
  <si>
    <t>Прочие расходы</t>
  </si>
  <si>
    <t>Страховые взносы с фонда оплаты труда</t>
  </si>
  <si>
    <t>Взносы на участие в мероприятиях Региональных филиалов</t>
  </si>
  <si>
    <t>Отклонение от сметных значений</t>
  </si>
  <si>
    <t>Сумма</t>
  </si>
  <si>
    <t>3</t>
  </si>
  <si>
    <t>% собираемости взносов</t>
  </si>
  <si>
    <t>Отклонение от сметных значений (+экономия/-перерасход)</t>
  </si>
  <si>
    <t>Расходы на приобретение основных средств, расходных материалов, канцтоваров,  и других товарно-материальных ценностей. Расходы на техническое обслуживание.</t>
  </si>
  <si>
    <t>Изготовление полиграфической продукции (календари, буклеты, информация в СМИ)</t>
  </si>
  <si>
    <t>Налоги и сборы</t>
  </si>
  <si>
    <t>Информационная поддержка (приобретение, разработка и обслуживание информационных программ)</t>
  </si>
  <si>
    <t>Аренда помещения Департамента контроля качества и штатных главных экспертов</t>
  </si>
  <si>
    <t>Итого расходы на внешний контроль качества</t>
  </si>
  <si>
    <t>ОСТАТОК НА КОНЕЦ ГОДА (III-IV)</t>
  </si>
  <si>
    <t xml:space="preserve">Москва </t>
  </si>
  <si>
    <t>-</t>
  </si>
  <si>
    <t>4</t>
  </si>
  <si>
    <t>Обновление и обслуживание программ: "1С бухгалтерия", "Электронная отчетность", "Кадры и делопроизводство", "КонсультантПлюс", лицензии на программное обеспечение, в том числе в региональных филиалах</t>
  </si>
  <si>
    <t>Возмещение расходов на проезд и проживание внештатных экспертов для проведения проверок по контролю качества</t>
  </si>
  <si>
    <t>Списание/погашение дебиторской задолженности по членским взносам</t>
  </si>
  <si>
    <t>Третейский сбор</t>
  </si>
  <si>
    <t>аренда офисных помещений в Москве                                                                              (499 кв.м, средняя стоимость 16,7 тыс.руб. в год)</t>
  </si>
  <si>
    <t xml:space="preserve"> ИСПОЛНЕНИЕ СМЕТЫ (БЮДЖЕТА) СРО  АПР ЗА 2015 ГОД </t>
  </si>
  <si>
    <t>Плановые показатели Сметы СРО  АПР на 2015 год, утвержденной Общим собранием СРО НП АПР 31 мая 2013 года, с уточнениями, утвержденными Общим собранием СРО НП АПР 29 мая 2015 года.</t>
  </si>
  <si>
    <t>Фактическое исполнение Сметы СРО  АПР за 2015 год</t>
  </si>
  <si>
    <t xml:space="preserve">Начислено взносов в соответствии с утвержденным в СРО  АПР Порядком оплаты взносов </t>
  </si>
  <si>
    <t>Поступило взносов на расчетный счет СРО  АПР</t>
  </si>
  <si>
    <t>аудиторскме организации</t>
  </si>
  <si>
    <t>индивидуальные аудиторы</t>
  </si>
  <si>
    <t>погашение дебиторской задолженности</t>
  </si>
  <si>
    <t>аренда аппарата Председателя ЦС СРО АПР</t>
  </si>
  <si>
    <t>Аппарат Председателя ЦС СРО АПР (5 чел.)</t>
  </si>
  <si>
    <t xml:space="preserve"> Региональные филиалы (12 чел)</t>
  </si>
  <si>
    <t xml:space="preserve"> Генеральная дирекция ( 28 чел)</t>
  </si>
  <si>
    <t>Примечание №1 к Доходной части исполнения Сметы за 2015 год</t>
  </si>
  <si>
    <t>Примечание №2 к Расходной части исполнения Сметы за 2015 год</t>
  </si>
  <si>
    <t>12.1</t>
  </si>
  <si>
    <t>12.2</t>
  </si>
  <si>
    <t>12.3</t>
  </si>
  <si>
    <t>12.4</t>
  </si>
  <si>
    <t>12.5</t>
  </si>
  <si>
    <t>12.6</t>
  </si>
  <si>
    <t>12.7</t>
  </si>
  <si>
    <t>12.8</t>
  </si>
  <si>
    <t>Аренда автомобиля</t>
  </si>
  <si>
    <t>12.9</t>
  </si>
  <si>
    <t>Расходы на осуществление деятельности по проведению внешнего контроля качества в СРО  АПР</t>
  </si>
  <si>
    <t xml:space="preserve">Разница со строкой 1230 Бухгалтерского баланса на 31.12.2014 года составляет 20 тысяч рублей, которые представляют собой задолженность по неоплаченным штрафам на пополнение средств компенсационного фонда не отражаемого в Смете. </t>
  </si>
  <si>
    <t>Членские взносы за 2015 год</t>
  </si>
  <si>
    <t>Списанная дебиторская задолженность представляет собой задолженность членов СРО  АПР вышедших или исключенных из реестра СРО АПР. Эта задолженность учтена на забалансовом счете 007 "Списанная дебиторская задолженность" и будет взыскиваться в судебном порядке. Список организаций, не погасивших дебиторскую задолженность размещен на сайте СРО АПР. Погашение дебиторской задолженности в 2015 году за предыдущие годы составило 43,5%.</t>
  </si>
  <si>
    <t>Не исполнение плана по начислению членских взносов на проведения контроля качества в 2015 году на 22,8% от запланированного показателя сметы связано с выходом из членов СРО АПР аудиторских организаций включенных в план проверок на 2015 год. План прверок за 2015 год выполнен на 71%.</t>
  </si>
  <si>
    <t>Добровольные пожертвования на празднование 20-летнего юбилея СРО АПР</t>
  </si>
  <si>
    <t>Крупные аудиторские организации  оказали материальную поддержку СРО АПР в виде добровольных пожертвований на празднование 20-летнего юбилея СРО АПР.</t>
  </si>
  <si>
    <t>Страховые взносы в 2015 году рассчитывались в соответствии с законодательно установленной действующей регрессивной шкалой.</t>
  </si>
  <si>
    <t>дебиторская задолженность по членским взносам на 31.12.15</t>
  </si>
  <si>
    <t>Разница со строкой 1230 Бухгалтерского баланса на 31.12.2015 года составляет 15 тысяч рублей, которые представляют собой задолженность по неоплаченным штрафам на пополнение средств компенсационного фонда не отражаемого в Смете.</t>
  </si>
  <si>
    <t>Расходы по п. 5 исполнения Расходной части Сметы за 2015 год (по внештатным экспертам)</t>
  </si>
  <si>
    <t>Обучение и тестирование экспертов по контролю качества , повышение квалификации экспертов</t>
  </si>
  <si>
    <r>
      <t xml:space="preserve">Расходы Центрального Совета , связанные с управлением СРО АПР 
</t>
    </r>
    <r>
      <rPr>
        <i/>
        <sz val="10"/>
        <color indexed="8"/>
        <rFont val="Times New Roman"/>
        <family val="1"/>
        <charset val="204"/>
      </rPr>
      <t>(в т.ч. компенсация расходов на проезд и проживание председателей Советов Региональный Филиалов и Центрального Совета АПР, руководителей Комитетов и Комиссий, руководителей отделений для участия в заседаниях Центрального Совета СРО  АПР, конференциях, круглых столах и др. мероприятиях СРО АПР).</t>
    </r>
  </si>
  <si>
    <t>Поддержка сайта СРО АПР и информационная поддержка (приобретение, разработка и обслуживание информационных программ), подписка</t>
  </si>
  <si>
    <t>Программа для ведения реестра СРО АПР</t>
  </si>
  <si>
    <t>Фонд оплаты труда штатных работников</t>
  </si>
  <si>
    <t>Командировочные расходы штатных работников СРО АПР</t>
  </si>
  <si>
    <t>Не исполнение плана по начислению членских взносов за 2015 год в сумме 3916 тыс.руб. (5,1%) связано с уменьшением численности СРО АПР против запланированной и снижением выручки  аудитроских организаций , а также выходом из членов СРО АПР одной крупной организация. С учетом погашения дебиторской задолженности собираемость взносов в 2015 году составила 99,4%.</t>
  </si>
  <si>
    <t xml:space="preserve">Экономия по расходам на аренду офисных помещений составила 5,5% от запланированного показателя сметы в связи с отказом от аренды Зала заседаний ЦС СРО АПР и отказом от части помещения, занимаемого Генеральной дирекцией. </t>
  </si>
  <si>
    <t>Командировочные расходы штатных работников составили 84,8% от запланированного показателя сметы. Экономия  15,2% достигнута за счет выбора более оптимальных маршрутов проезда и выбора более экономных по цене гостиниц.</t>
  </si>
  <si>
    <t>Экономия по статье расходов "Фонд оплаты труда штатных работников" составила  2,4% в связи с оптимизацией штатного расписания.</t>
  </si>
  <si>
    <t>Фонд оплаты труда работников Департамента контроля качества, включая главных экспертов по контролю качества</t>
  </si>
  <si>
    <t>Страховые взносы с фонда оплаты труда работников Департамента контроля качества, включая главных экспертов по контролю качества</t>
  </si>
  <si>
    <t>Командировочные расходы штатных работников Департамента контроля качества, включая главных экспертов по контролю качества</t>
  </si>
  <si>
    <t>Приложение к Расходной части исполнения Сметы за 2015 год</t>
  </si>
  <si>
    <t xml:space="preserve">
</t>
  </si>
  <si>
    <r>
      <rPr>
        <b/>
        <sz val="11"/>
        <rFont val="Times New Roman"/>
        <family val="1"/>
        <charset val="204"/>
      </rPr>
      <t>УТВЕРЖДЕНО</t>
    </r>
    <r>
      <rPr>
        <sz val="11"/>
        <rFont val="Times New Roman"/>
        <family val="1"/>
        <charset val="204"/>
      </rPr>
      <t xml:space="preserve">
Съездом Саморегулируемой организации
аудиторов «Аудиторская палата России» 
(Ассоциация)
от 19 мая 2016 г., протокол № 1(17)/2016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</si>
</sst>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"/>
    <numFmt numFmtId="165" formatCode="#,##0.0"/>
    <numFmt numFmtId="166" formatCode="_-* #,##0_р_._-;\-* #,##0_р_._-;_-* &quot;-&quot;??_р_._-;_-@_-"/>
    <numFmt numFmtId="167" formatCode="#,##0.0_ ;\-#,##0.0\ "/>
  </numFmts>
  <fonts count="3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57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18" fillId="0" borderId="0" xfId="0" applyFont="1" applyBorder="1" applyAlignment="1">
      <alignment horizontal="right" vertical="top"/>
    </xf>
    <xf numFmtId="49" fontId="17" fillId="0" borderId="1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top"/>
    </xf>
    <xf numFmtId="0" fontId="18" fillId="0" borderId="0" xfId="0" applyFont="1" applyBorder="1" applyAlignment="1"/>
    <xf numFmtId="0" fontId="4" fillId="0" borderId="1" xfId="0" applyFont="1" applyFill="1" applyBorder="1" applyAlignment="1">
      <alignment horizontal="right" wrapText="1"/>
    </xf>
    <xf numFmtId="164" fontId="17" fillId="0" borderId="1" xfId="0" applyNumberFormat="1" applyFont="1" applyBorder="1"/>
    <xf numFmtId="164" fontId="21" fillId="0" borderId="1" xfId="0" applyNumberFormat="1" applyFont="1" applyBorder="1"/>
    <xf numFmtId="0" fontId="22" fillId="0" borderId="1" xfId="0" applyFont="1" applyBorder="1"/>
    <xf numFmtId="165" fontId="17" fillId="0" borderId="1" xfId="0" applyNumberFormat="1" applyFont="1" applyBorder="1"/>
    <xf numFmtId="0" fontId="23" fillId="2" borderId="0" xfId="0" applyFont="1" applyFill="1"/>
    <xf numFmtId="0" fontId="4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24" fillId="2" borderId="1" xfId="0" applyFont="1" applyFill="1" applyBorder="1" applyAlignment="1">
      <alignment horizontal="right" vertical="center" wrapText="1"/>
    </xf>
    <xf numFmtId="0" fontId="2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20" fillId="0" borderId="1" xfId="0" applyNumberFormat="1" applyFont="1" applyBorder="1"/>
    <xf numFmtId="0" fontId="17" fillId="0" borderId="0" xfId="0" applyFont="1" applyBorder="1" applyAlignment="1">
      <alignment horizontal="center"/>
    </xf>
    <xf numFmtId="164" fontId="22" fillId="0" borderId="1" xfId="0" applyNumberFormat="1" applyFont="1" applyBorder="1"/>
    <xf numFmtId="49" fontId="21" fillId="0" borderId="1" xfId="0" applyNumberFormat="1" applyFont="1" applyBorder="1" applyAlignment="1">
      <alignment horizontal="left" vertical="center"/>
    </xf>
    <xf numFmtId="0" fontId="21" fillId="0" borderId="1" xfId="0" applyFont="1" applyBorder="1" applyAlignment="1">
      <alignment horizontal="center"/>
    </xf>
    <xf numFmtId="0" fontId="17" fillId="0" borderId="0" xfId="0" applyFont="1" applyBorder="1" applyAlignment="1">
      <alignment horizontal="right" vertical="top"/>
    </xf>
    <xf numFmtId="0" fontId="22" fillId="0" borderId="0" xfId="0" applyFont="1" applyAlignment="1">
      <alignment horizontal="right" vertical="top"/>
    </xf>
    <xf numFmtId="0" fontId="22" fillId="0" borderId="0" xfId="0" applyFont="1"/>
    <xf numFmtId="0" fontId="7" fillId="2" borderId="0" xfId="0" applyFont="1" applyFill="1"/>
    <xf numFmtId="0" fontId="22" fillId="0" borderId="0" xfId="0" applyFont="1" applyAlignment="1">
      <alignment horizontal="center"/>
    </xf>
    <xf numFmtId="165" fontId="20" fillId="0" borderId="1" xfId="0" applyNumberFormat="1" applyFont="1" applyBorder="1"/>
    <xf numFmtId="165" fontId="22" fillId="0" borderId="1" xfId="0" applyNumberFormat="1" applyFont="1" applyBorder="1"/>
    <xf numFmtId="2" fontId="26" fillId="0" borderId="1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11" fillId="2" borderId="1" xfId="0" applyFont="1" applyFill="1" applyBorder="1" applyAlignment="1">
      <alignment wrapText="1"/>
    </xf>
    <xf numFmtId="49" fontId="19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/>
    <xf numFmtId="0" fontId="19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top"/>
    </xf>
    <xf numFmtId="49" fontId="21" fillId="0" borderId="1" xfId="0" applyNumberFormat="1" applyFont="1" applyBorder="1" applyAlignment="1">
      <alignment horizontal="left" vertical="top"/>
    </xf>
    <xf numFmtId="49" fontId="19" fillId="0" borderId="1" xfId="0" applyNumberFormat="1" applyFont="1" applyBorder="1" applyAlignment="1">
      <alignment horizontal="left" vertical="top"/>
    </xf>
    <xf numFmtId="0" fontId="27" fillId="0" borderId="0" xfId="0" applyFont="1"/>
    <xf numFmtId="165" fontId="26" fillId="0" borderId="1" xfId="0" applyNumberFormat="1" applyFont="1" applyBorder="1"/>
    <xf numFmtId="164" fontId="19" fillId="0" borderId="1" xfId="0" applyNumberFormat="1" applyFont="1" applyBorder="1"/>
    <xf numFmtId="164" fontId="28" fillId="0" borderId="1" xfId="0" applyNumberFormat="1" applyFont="1" applyBorder="1"/>
    <xf numFmtId="0" fontId="19" fillId="0" borderId="1" xfId="0" applyFont="1" applyBorder="1" applyAlignment="1">
      <alignment horizontal="center"/>
    </xf>
    <xf numFmtId="49" fontId="17" fillId="0" borderId="0" xfId="0" applyNumberFormat="1" applyFont="1" applyBorder="1" applyAlignment="1">
      <alignment horizontal="right" vertical="center" wrapText="1"/>
    </xf>
    <xf numFmtId="164" fontId="25" fillId="0" borderId="1" xfId="0" applyNumberFormat="1" applyFont="1" applyBorder="1"/>
    <xf numFmtId="0" fontId="21" fillId="0" borderId="0" xfId="0" applyFont="1" applyBorder="1" applyAlignment="1">
      <alignment horizontal="left" vertical="center" wrapText="1"/>
    </xf>
    <xf numFmtId="1" fontId="16" fillId="0" borderId="0" xfId="0" applyNumberFormat="1" applyFont="1"/>
    <xf numFmtId="0" fontId="22" fillId="0" borderId="0" xfId="0" applyFont="1" applyBorder="1"/>
    <xf numFmtId="1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6" fontId="17" fillId="0" borderId="1" xfId="1" applyNumberFormat="1" applyFont="1" applyBorder="1" applyAlignment="1">
      <alignment horizontal="left" vertical="center" wrapText="1"/>
    </xf>
    <xf numFmtId="166" fontId="17" fillId="0" borderId="1" xfId="1" applyNumberFormat="1" applyFont="1" applyBorder="1" applyAlignment="1">
      <alignment vertical="center" wrapText="1"/>
    </xf>
    <xf numFmtId="166" fontId="17" fillId="0" borderId="1" xfId="1" applyNumberFormat="1" applyFont="1" applyBorder="1"/>
    <xf numFmtId="166" fontId="19" fillId="0" borderId="1" xfId="1" applyNumberFormat="1" applyFont="1" applyBorder="1" applyAlignment="1">
      <alignment horizontal="right" vertical="center"/>
    </xf>
    <xf numFmtId="166" fontId="25" fillId="0" borderId="1" xfId="1" applyNumberFormat="1" applyFont="1" applyBorder="1"/>
    <xf numFmtId="166" fontId="24" fillId="0" borderId="1" xfId="1" applyNumberFormat="1" applyFont="1" applyBorder="1" applyAlignment="1">
      <alignment horizontal="right" vertical="center"/>
    </xf>
    <xf numFmtId="166" fontId="21" fillId="0" borderId="1" xfId="1" applyNumberFormat="1" applyFont="1" applyBorder="1"/>
    <xf numFmtId="166" fontId="19" fillId="0" borderId="1" xfId="1" applyNumberFormat="1" applyFont="1" applyBorder="1" applyAlignment="1">
      <alignment horizontal="left" vertical="center"/>
    </xf>
    <xf numFmtId="166" fontId="19" fillId="0" borderId="1" xfId="1" applyNumberFormat="1" applyFont="1" applyBorder="1" applyAlignment="1">
      <alignment vertical="center"/>
    </xf>
    <xf numFmtId="166" fontId="19" fillId="0" borderId="1" xfId="1" applyNumberFormat="1" applyFont="1" applyBorder="1"/>
    <xf numFmtId="166" fontId="21" fillId="0" borderId="1" xfId="1" applyNumberFormat="1" applyFont="1" applyBorder="1" applyAlignment="1">
      <alignment horizontal="left" vertical="center"/>
    </xf>
    <xf numFmtId="166" fontId="21" fillId="0" borderId="1" xfId="1" applyNumberFormat="1" applyFont="1" applyBorder="1" applyAlignment="1">
      <alignment vertical="center"/>
    </xf>
    <xf numFmtId="166" fontId="2" fillId="2" borderId="1" xfId="1" applyNumberFormat="1" applyFont="1" applyFill="1" applyBorder="1"/>
    <xf numFmtId="166" fontId="20" fillId="0" borderId="1" xfId="1" applyNumberFormat="1" applyFont="1" applyBorder="1"/>
    <xf numFmtId="166" fontId="21" fillId="0" borderId="1" xfId="1" applyNumberFormat="1" applyFont="1" applyBorder="1" applyAlignment="1">
      <alignment vertical="center" wrapText="1"/>
    </xf>
    <xf numFmtId="166" fontId="8" fillId="2" borderId="1" xfId="1" applyNumberFormat="1" applyFont="1" applyFill="1" applyBorder="1"/>
    <xf numFmtId="166" fontId="24" fillId="0" borderId="1" xfId="1" applyNumberFormat="1" applyFont="1" applyBorder="1"/>
    <xf numFmtId="166" fontId="20" fillId="0" borderId="1" xfId="1" applyNumberFormat="1" applyFont="1" applyBorder="1" applyAlignment="1">
      <alignment horizontal="right" vertical="center"/>
    </xf>
    <xf numFmtId="166" fontId="22" fillId="0" borderId="1" xfId="1" applyNumberFormat="1" applyFont="1" applyBorder="1"/>
    <xf numFmtId="166" fontId="20" fillId="0" borderId="1" xfId="1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right" vertical="top"/>
    </xf>
    <xf numFmtId="0" fontId="26" fillId="0" borderId="0" xfId="0" applyFont="1"/>
    <xf numFmtId="0" fontId="20" fillId="0" borderId="1" xfId="1" applyNumberFormat="1" applyFont="1" applyBorder="1"/>
    <xf numFmtId="166" fontId="6" fillId="0" borderId="1" xfId="1" applyNumberFormat="1" applyFont="1" applyBorder="1"/>
    <xf numFmtId="164" fontId="8" fillId="0" borderId="1" xfId="0" applyNumberFormat="1" applyFont="1" applyBorder="1"/>
    <xf numFmtId="167" fontId="6" fillId="0" borderId="1" xfId="1" applyNumberFormat="1" applyFont="1" applyBorder="1"/>
    <xf numFmtId="1" fontId="8" fillId="2" borderId="1" xfId="1" applyNumberFormat="1" applyFont="1" applyFill="1" applyBorder="1"/>
    <xf numFmtId="2" fontId="26" fillId="0" borderId="1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vertical="top"/>
    </xf>
    <xf numFmtId="1" fontId="22" fillId="0" borderId="1" xfId="0" applyNumberFormat="1" applyFont="1" applyBorder="1" applyAlignment="1">
      <alignment vertical="top"/>
    </xf>
    <xf numFmtId="1" fontId="26" fillId="0" borderId="1" xfId="0" applyNumberFormat="1" applyFont="1" applyBorder="1" applyAlignment="1">
      <alignment vertical="top"/>
    </xf>
    <xf numFmtId="0" fontId="0" fillId="0" borderId="0" xfId="0" applyFont="1"/>
    <xf numFmtId="2" fontId="10" fillId="0" borderId="1" xfId="0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/>
    </xf>
    <xf numFmtId="1" fontId="6" fillId="2" borderId="1" xfId="1" applyNumberFormat="1" applyFont="1" applyFill="1" applyBorder="1" applyAlignment="1"/>
    <xf numFmtId="1" fontId="9" fillId="2" borderId="1" xfId="1" applyNumberFormat="1" applyFont="1" applyFill="1" applyBorder="1" applyAlignment="1"/>
    <xf numFmtId="1" fontId="2" fillId="2" borderId="1" xfId="1" applyNumberFormat="1" applyFont="1" applyFill="1" applyBorder="1" applyAlignment="1"/>
    <xf numFmtId="1" fontId="12" fillId="2" borderId="1" xfId="1" applyNumberFormat="1" applyFont="1" applyFill="1" applyBorder="1"/>
    <xf numFmtId="1" fontId="17" fillId="0" borderId="1" xfId="1" applyNumberFormat="1" applyFont="1" applyBorder="1"/>
    <xf numFmtId="0" fontId="17" fillId="0" borderId="1" xfId="0" applyFont="1" applyBorder="1" applyAlignment="1">
      <alignment horizontal="center" vertical="center"/>
    </xf>
    <xf numFmtId="166" fontId="17" fillId="0" borderId="0" xfId="1" applyNumberFormat="1" applyFont="1" applyBorder="1" applyAlignment="1">
      <alignment horizontal="left" vertical="center" wrapText="1"/>
    </xf>
    <xf numFmtId="166" fontId="17" fillId="0" borderId="0" xfId="1" applyNumberFormat="1" applyFont="1" applyBorder="1" applyAlignment="1">
      <alignment vertical="center" wrapText="1"/>
    </xf>
    <xf numFmtId="166" fontId="17" fillId="0" borderId="0" xfId="1" applyNumberFormat="1" applyFont="1" applyBorder="1"/>
    <xf numFmtId="166" fontId="6" fillId="0" borderId="0" xfId="1" applyNumberFormat="1" applyFont="1" applyBorder="1"/>
    <xf numFmtId="1" fontId="17" fillId="0" borderId="0" xfId="1" applyNumberFormat="1" applyFont="1" applyBorder="1"/>
    <xf numFmtId="167" fontId="6" fillId="0" borderId="0" xfId="1" applyNumberFormat="1" applyFont="1" applyBorder="1"/>
    <xf numFmtId="0" fontId="26" fillId="0" borderId="1" xfId="0" applyFont="1" applyBorder="1" applyAlignment="1">
      <alignment horizontal="center" wrapText="1"/>
    </xf>
    <xf numFmtId="166" fontId="17" fillId="0" borderId="1" xfId="1" applyNumberFormat="1" applyFont="1" applyBorder="1" applyAlignment="1">
      <alignment horizontal="center"/>
    </xf>
    <xf numFmtId="166" fontId="19" fillId="0" borderId="1" xfId="1" applyNumberFormat="1" applyFont="1" applyBorder="1" applyAlignment="1">
      <alignment horizontal="center"/>
    </xf>
    <xf numFmtId="1" fontId="20" fillId="0" borderId="1" xfId="1" applyNumberFormat="1" applyFont="1" applyBorder="1" applyAlignment="1"/>
    <xf numFmtId="0" fontId="17" fillId="0" borderId="2" xfId="0" applyFont="1" applyBorder="1" applyAlignment="1">
      <alignment horizontal="right" vertical="center" wrapText="1"/>
    </xf>
    <xf numFmtId="0" fontId="17" fillId="0" borderId="5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right" vertical="center" wrapText="1"/>
    </xf>
    <xf numFmtId="166" fontId="20" fillId="0" borderId="1" xfId="1" applyNumberFormat="1" applyFont="1" applyBorder="1" applyAlignment="1">
      <alignment horizontal="center"/>
    </xf>
    <xf numFmtId="166" fontId="20" fillId="0" borderId="2" xfId="1" applyNumberFormat="1" applyFont="1" applyBorder="1" applyAlignment="1">
      <alignment horizontal="center"/>
    </xf>
    <xf numFmtId="166" fontId="20" fillId="0" borderId="3" xfId="1" applyNumberFormat="1" applyFont="1" applyBorder="1" applyAlignment="1">
      <alignment horizontal="center"/>
    </xf>
    <xf numFmtId="1" fontId="28" fillId="0" borderId="1" xfId="1" applyNumberFormat="1" applyFont="1" applyBorder="1" applyAlignment="1"/>
    <xf numFmtId="1" fontId="19" fillId="0" borderId="1" xfId="1" applyNumberFormat="1" applyFont="1" applyBorder="1" applyAlignment="1"/>
    <xf numFmtId="0" fontId="18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1" fontId="26" fillId="0" borderId="1" xfId="1" applyNumberFormat="1" applyFont="1" applyBorder="1" applyAlignment="1"/>
    <xf numFmtId="0" fontId="17" fillId="0" borderId="2" xfId="0" applyFont="1" applyBorder="1" applyAlignment="1">
      <alignment horizontal="right" vertical="center"/>
    </xf>
    <xf numFmtId="0" fontId="17" fillId="0" borderId="5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49" fontId="26" fillId="0" borderId="1" xfId="0" applyNumberFormat="1" applyFont="1" applyBorder="1" applyAlignment="1">
      <alignment horizontal="center" vertical="top" wrapText="1"/>
    </xf>
    <xf numFmtId="49" fontId="26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6" fontId="21" fillId="0" borderId="2" xfId="1" applyNumberFormat="1" applyFont="1" applyBorder="1" applyAlignment="1">
      <alignment horizontal="center"/>
    </xf>
    <xf numFmtId="166" fontId="21" fillId="0" borderId="3" xfId="1" applyNumberFormat="1" applyFont="1" applyBorder="1" applyAlignment="1">
      <alignment horizontal="center"/>
    </xf>
    <xf numFmtId="1" fontId="26" fillId="0" borderId="2" xfId="1" applyNumberFormat="1" applyFont="1" applyBorder="1" applyAlignment="1">
      <alignment horizontal="center"/>
    </xf>
    <xf numFmtId="1" fontId="26" fillId="0" borderId="3" xfId="1" applyNumberFormat="1" applyFont="1" applyBorder="1" applyAlignment="1">
      <alignment horizontal="center"/>
    </xf>
    <xf numFmtId="1" fontId="22" fillId="0" borderId="1" xfId="1" applyNumberFormat="1" applyFont="1" applyBorder="1" applyAlignment="1"/>
    <xf numFmtId="166" fontId="21" fillId="0" borderId="1" xfId="1" applyNumberFormat="1" applyFont="1" applyBorder="1" applyAlignment="1">
      <alignment horizontal="center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" fontId="17" fillId="0" borderId="1" xfId="1" applyNumberFormat="1" applyFont="1" applyBorder="1" applyAlignment="1"/>
    <xf numFmtId="1" fontId="22" fillId="0" borderId="1" xfId="1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right"/>
    </xf>
    <xf numFmtId="0" fontId="29" fillId="2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right" wrapText="1"/>
    </xf>
    <xf numFmtId="0" fontId="18" fillId="0" borderId="0" xfId="0" applyFont="1" applyBorder="1" applyAlignment="1">
      <alignment horizontal="right"/>
    </xf>
    <xf numFmtId="0" fontId="29" fillId="2" borderId="0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wrapText="1"/>
    </xf>
    <xf numFmtId="49" fontId="0" fillId="0" borderId="0" xfId="0" applyNumberForma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8"/>
  <sheetViews>
    <sheetView tabSelected="1" zoomScaleNormal="100" zoomScaleSheetLayoutView="100" zoomScalePageLayoutView="150" workbookViewId="0">
      <selection activeCell="O31" sqref="O31"/>
    </sheetView>
  </sheetViews>
  <sheetFormatPr defaultRowHeight="15" x14ac:dyDescent="0.25"/>
  <cols>
    <col min="1" max="1" width="6.42578125" style="9" customWidth="1"/>
    <col min="2" max="2" width="55.7109375" customWidth="1"/>
    <col min="3" max="3" width="17" customWidth="1"/>
    <col min="4" max="4" width="15.7109375" customWidth="1"/>
    <col min="5" max="5" width="14.5703125" customWidth="1"/>
    <col min="6" max="6" width="11.28515625" style="16" customWidth="1"/>
    <col min="7" max="7" width="9.7109375" customWidth="1"/>
    <col min="8" max="8" width="12.85546875" customWidth="1"/>
    <col min="9" max="9" width="7" style="23" customWidth="1"/>
  </cols>
  <sheetData>
    <row r="1" spans="1:10" ht="14.25" customHeight="1" x14ac:dyDescent="0.3">
      <c r="A1" s="30"/>
      <c r="B1" s="31"/>
      <c r="C1" s="31"/>
      <c r="D1" s="10"/>
      <c r="E1" s="10"/>
      <c r="F1" s="32"/>
      <c r="G1" s="152" t="s">
        <v>129</v>
      </c>
      <c r="H1" s="153"/>
      <c r="I1" s="153"/>
    </row>
    <row r="2" spans="1:10" ht="72" customHeight="1" x14ac:dyDescent="0.3">
      <c r="A2" s="30"/>
      <c r="B2" s="31"/>
      <c r="C2" s="31"/>
      <c r="D2" s="10"/>
      <c r="E2" s="10"/>
      <c r="F2" s="155" t="s">
        <v>130</v>
      </c>
      <c r="G2" s="156"/>
      <c r="H2" s="156"/>
      <c r="I2" s="156"/>
    </row>
    <row r="3" spans="1:10" ht="22.5" customHeight="1" x14ac:dyDescent="0.3">
      <c r="A3" s="121" t="s">
        <v>80</v>
      </c>
      <c r="B3" s="121"/>
      <c r="C3" s="121"/>
      <c r="D3" s="121"/>
      <c r="E3" s="121"/>
      <c r="F3" s="121"/>
      <c r="G3" s="121"/>
      <c r="H3" s="121"/>
      <c r="I3" s="33"/>
    </row>
    <row r="4" spans="1:10" ht="2.25" customHeight="1" x14ac:dyDescent="0.3">
      <c r="A4" s="6"/>
      <c r="B4" s="22"/>
      <c r="C4" s="31"/>
      <c r="D4" s="31"/>
      <c r="E4" s="31"/>
      <c r="F4" s="32"/>
      <c r="G4" s="31"/>
      <c r="H4" s="31"/>
      <c r="I4" s="33"/>
    </row>
    <row r="5" spans="1:10" s="1" customFormat="1" ht="18.75" customHeight="1" x14ac:dyDescent="0.3">
      <c r="A5" s="126" t="s">
        <v>19</v>
      </c>
      <c r="B5" s="127"/>
      <c r="C5" s="127"/>
      <c r="D5" s="127"/>
      <c r="E5" s="127"/>
      <c r="F5" s="127"/>
      <c r="G5" s="127"/>
      <c r="H5" s="127"/>
      <c r="I5" s="128"/>
    </row>
    <row r="6" spans="1:10" s="1" customFormat="1" ht="17.25" customHeight="1" x14ac:dyDescent="0.3">
      <c r="A6" s="62" t="s">
        <v>9</v>
      </c>
      <c r="B6" s="63" t="s">
        <v>20</v>
      </c>
      <c r="C6" s="64">
        <v>8937</v>
      </c>
      <c r="D6" s="110"/>
      <c r="E6" s="110"/>
      <c r="F6" s="110"/>
      <c r="G6" s="110"/>
      <c r="H6" s="110"/>
      <c r="I6" s="20"/>
    </row>
    <row r="7" spans="1:10" s="1" customFormat="1" ht="14.25" customHeight="1" x14ac:dyDescent="0.3">
      <c r="A7" s="62"/>
      <c r="B7" s="65" t="s">
        <v>21</v>
      </c>
      <c r="C7" s="66"/>
      <c r="D7" s="110"/>
      <c r="E7" s="110"/>
      <c r="F7" s="110"/>
      <c r="G7" s="110"/>
      <c r="H7" s="110"/>
      <c r="I7" s="20"/>
    </row>
    <row r="8" spans="1:10" s="1" customFormat="1" ht="17.25" customHeight="1" x14ac:dyDescent="0.3">
      <c r="A8" s="62"/>
      <c r="B8" s="67" t="s">
        <v>22</v>
      </c>
      <c r="C8" s="68">
        <v>4424</v>
      </c>
      <c r="D8" s="110"/>
      <c r="E8" s="110"/>
      <c r="F8" s="110"/>
      <c r="G8" s="110"/>
      <c r="H8" s="110"/>
      <c r="I8" s="21">
        <v>1</v>
      </c>
    </row>
    <row r="9" spans="1:10" s="94" customFormat="1" ht="93.75" customHeight="1" x14ac:dyDescent="0.25">
      <c r="A9" s="129" t="s">
        <v>4</v>
      </c>
      <c r="B9" s="130" t="s">
        <v>8</v>
      </c>
      <c r="C9" s="123" t="s">
        <v>81</v>
      </c>
      <c r="D9" s="122" t="s">
        <v>82</v>
      </c>
      <c r="E9" s="122"/>
      <c r="F9" s="122" t="s">
        <v>60</v>
      </c>
      <c r="G9" s="122"/>
      <c r="H9" s="36" t="s">
        <v>63</v>
      </c>
      <c r="I9" s="36" t="s">
        <v>46</v>
      </c>
    </row>
    <row r="10" spans="1:10" s="94" customFormat="1" ht="138.75" customHeight="1" x14ac:dyDescent="0.25">
      <c r="A10" s="129"/>
      <c r="B10" s="130"/>
      <c r="C10" s="123"/>
      <c r="D10" s="95" t="s">
        <v>83</v>
      </c>
      <c r="E10" s="89" t="s">
        <v>84</v>
      </c>
      <c r="F10" s="36" t="s">
        <v>61</v>
      </c>
      <c r="G10" s="36" t="s">
        <v>33</v>
      </c>
      <c r="H10" s="36"/>
      <c r="I10" s="96"/>
    </row>
    <row r="11" spans="1:10" ht="22.5" customHeight="1" x14ac:dyDescent="0.3">
      <c r="A11" s="62" t="s">
        <v>10</v>
      </c>
      <c r="B11" s="63" t="s">
        <v>13</v>
      </c>
      <c r="C11" s="64">
        <f>C12+C33+C34+C39</f>
        <v>89745</v>
      </c>
      <c r="D11" s="64">
        <f>D12+D33+D34+D39</f>
        <v>82187</v>
      </c>
      <c r="E11" s="64">
        <f>E12+E33+E34+E39</f>
        <v>81702</v>
      </c>
      <c r="F11" s="97">
        <f>D11-C11</f>
        <v>-7558</v>
      </c>
      <c r="G11" s="12">
        <f>100-100+F11/C11*100</f>
        <v>-8.4216390885286074</v>
      </c>
      <c r="H11" s="12">
        <f>E11/D11*100</f>
        <v>99.409882341489535</v>
      </c>
      <c r="I11" s="21">
        <v>2</v>
      </c>
    </row>
    <row r="12" spans="1:10" s="49" customFormat="1" ht="15.75" customHeight="1" x14ac:dyDescent="0.3">
      <c r="A12" s="69">
        <v>1</v>
      </c>
      <c r="B12" s="70" t="s">
        <v>5</v>
      </c>
      <c r="C12" s="71">
        <f>C15+C16+C17+C18+C19+C20+C21+C22</f>
        <v>76561</v>
      </c>
      <c r="D12" s="71">
        <f>D13+D23</f>
        <v>71741.5</v>
      </c>
      <c r="E12" s="71">
        <f>E13+E23</f>
        <v>71204</v>
      </c>
      <c r="F12" s="98">
        <f>D12-C12</f>
        <v>-4819.5</v>
      </c>
      <c r="G12" s="12">
        <f t="shared" ref="G12:G22" si="0">100-100+F12/C12*100</f>
        <v>-6.2949804730868202</v>
      </c>
      <c r="H12" s="51">
        <f>E12/D12*100</f>
        <v>99.250782322644497</v>
      </c>
      <c r="I12" s="53"/>
    </row>
    <row r="13" spans="1:10" s="2" customFormat="1" ht="15.75" customHeight="1" x14ac:dyDescent="0.3">
      <c r="A13" s="72" t="s">
        <v>34</v>
      </c>
      <c r="B13" s="73" t="s">
        <v>106</v>
      </c>
      <c r="C13" s="68">
        <f>SUM(C15:C22)</f>
        <v>76561</v>
      </c>
      <c r="D13" s="68">
        <f>SUM(D15:D22)</f>
        <v>72644.5</v>
      </c>
      <c r="E13" s="68">
        <f>SUM(E15:E22)</f>
        <v>69276</v>
      </c>
      <c r="F13" s="99">
        <f>D13-C13</f>
        <v>-3916.5</v>
      </c>
      <c r="G13" s="55">
        <f t="shared" si="0"/>
        <v>-5.1155287940335157</v>
      </c>
      <c r="H13" s="13">
        <f>E13/D13*100</f>
        <v>95.363035054271137</v>
      </c>
      <c r="I13" s="53"/>
      <c r="J13" s="57"/>
    </row>
    <row r="14" spans="1:10" s="2" customFormat="1" ht="15.75" customHeight="1" x14ac:dyDescent="0.3">
      <c r="A14" s="72"/>
      <c r="B14" s="65" t="str">
        <f>B7</f>
        <v>в том числе:</v>
      </c>
      <c r="C14" s="68"/>
      <c r="D14" s="68"/>
      <c r="E14" s="68"/>
      <c r="F14" s="74"/>
      <c r="G14" s="12"/>
      <c r="H14" s="24"/>
      <c r="I14" s="28"/>
    </row>
    <row r="15" spans="1:10" s="2" customFormat="1" ht="15.75" customHeight="1" x14ac:dyDescent="0.25">
      <c r="A15" s="72"/>
      <c r="B15" s="67" t="s">
        <v>72</v>
      </c>
      <c r="C15" s="75">
        <v>44440</v>
      </c>
      <c r="D15" s="75">
        <f>26625+14512.5</f>
        <v>41137.5</v>
      </c>
      <c r="E15" s="75">
        <f>26625+13952</f>
        <v>40577</v>
      </c>
      <c r="F15" s="84">
        <f>D15-C15</f>
        <v>-3302.5</v>
      </c>
      <c r="G15" s="24">
        <f t="shared" si="0"/>
        <v>-7.4313681368136821</v>
      </c>
      <c r="H15" s="24">
        <f>E15/D15*100</f>
        <v>98.637496201762389</v>
      </c>
      <c r="I15" s="3"/>
    </row>
    <row r="16" spans="1:10" s="2" customFormat="1" ht="15.75" customHeight="1" x14ac:dyDescent="0.25">
      <c r="A16" s="72"/>
      <c r="B16" s="67" t="s">
        <v>25</v>
      </c>
      <c r="C16" s="75">
        <v>6106.5</v>
      </c>
      <c r="D16" s="75">
        <v>6024</v>
      </c>
      <c r="E16" s="75">
        <v>5501</v>
      </c>
      <c r="F16" s="84">
        <f t="shared" ref="F16:F22" si="1">D16-C16</f>
        <v>-82.5</v>
      </c>
      <c r="G16" s="24">
        <f t="shared" si="0"/>
        <v>-1.3510194055514615</v>
      </c>
      <c r="H16" s="24">
        <f t="shared" ref="H16:H43" si="2">E16/D16*100</f>
        <v>91.318061088977416</v>
      </c>
      <c r="I16" s="4"/>
    </row>
    <row r="17" spans="1:9" s="2" customFormat="1" ht="15.75" customHeight="1" x14ac:dyDescent="0.25">
      <c r="A17" s="72"/>
      <c r="B17" s="67" t="s">
        <v>26</v>
      </c>
      <c r="C17" s="75">
        <v>6798.5</v>
      </c>
      <c r="D17" s="75">
        <v>6785</v>
      </c>
      <c r="E17" s="75">
        <v>6402</v>
      </c>
      <c r="F17" s="84">
        <f t="shared" si="1"/>
        <v>-13.5</v>
      </c>
      <c r="G17" s="24">
        <f t="shared" si="0"/>
        <v>-0.19857321467970876</v>
      </c>
      <c r="H17" s="24">
        <f t="shared" si="2"/>
        <v>94.355195283714082</v>
      </c>
      <c r="I17" s="28"/>
    </row>
    <row r="18" spans="1:9" s="2" customFormat="1" ht="15.75" customHeight="1" x14ac:dyDescent="0.25">
      <c r="A18" s="72"/>
      <c r="B18" s="67" t="s">
        <v>27</v>
      </c>
      <c r="C18" s="75">
        <v>3595</v>
      </c>
      <c r="D18" s="75">
        <v>3396</v>
      </c>
      <c r="E18" s="75">
        <v>3166</v>
      </c>
      <c r="F18" s="84">
        <f t="shared" si="1"/>
        <v>-199</v>
      </c>
      <c r="G18" s="24">
        <f t="shared" si="0"/>
        <v>-5.5354659248956883</v>
      </c>
      <c r="H18" s="24">
        <f t="shared" si="2"/>
        <v>93.227326266195519</v>
      </c>
      <c r="I18" s="28"/>
    </row>
    <row r="19" spans="1:9" s="2" customFormat="1" ht="15.75" customHeight="1" x14ac:dyDescent="0.25">
      <c r="A19" s="72"/>
      <c r="B19" s="67" t="s">
        <v>28</v>
      </c>
      <c r="C19" s="75">
        <v>5021</v>
      </c>
      <c r="D19" s="75">
        <v>4804</v>
      </c>
      <c r="E19" s="75">
        <v>4304</v>
      </c>
      <c r="F19" s="84">
        <f t="shared" si="1"/>
        <v>-217</v>
      </c>
      <c r="G19" s="24">
        <f t="shared" si="0"/>
        <v>-4.3218482374029081</v>
      </c>
      <c r="H19" s="24">
        <f t="shared" si="2"/>
        <v>89.592006661115747</v>
      </c>
      <c r="I19" s="28"/>
    </row>
    <row r="20" spans="1:9" s="2" customFormat="1" ht="15.75" customHeight="1" x14ac:dyDescent="0.25">
      <c r="A20" s="72"/>
      <c r="B20" s="67" t="s">
        <v>29</v>
      </c>
      <c r="C20" s="75">
        <v>4790</v>
      </c>
      <c r="D20" s="75">
        <v>4653</v>
      </c>
      <c r="E20" s="75">
        <v>4214</v>
      </c>
      <c r="F20" s="84">
        <f t="shared" si="1"/>
        <v>-137</v>
      </c>
      <c r="G20" s="24">
        <f t="shared" si="0"/>
        <v>-2.8601252609603343</v>
      </c>
      <c r="H20" s="24">
        <f t="shared" si="2"/>
        <v>90.565226735439495</v>
      </c>
      <c r="I20" s="28"/>
    </row>
    <row r="21" spans="1:9" s="2" customFormat="1" ht="15.75" customHeight="1" x14ac:dyDescent="0.25">
      <c r="A21" s="72"/>
      <c r="B21" s="67" t="s">
        <v>30</v>
      </c>
      <c r="C21" s="75">
        <v>4147</v>
      </c>
      <c r="D21" s="75">
        <v>4231</v>
      </c>
      <c r="E21" s="75">
        <v>3699</v>
      </c>
      <c r="F21" s="84">
        <f t="shared" si="1"/>
        <v>84</v>
      </c>
      <c r="G21" s="24">
        <f t="shared" si="0"/>
        <v>2.0255606462503013</v>
      </c>
      <c r="H21" s="24">
        <f t="shared" si="2"/>
        <v>87.426140392342234</v>
      </c>
      <c r="I21" s="28"/>
    </row>
    <row r="22" spans="1:9" s="2" customFormat="1" ht="15.75" customHeight="1" x14ac:dyDescent="0.25">
      <c r="A22" s="72"/>
      <c r="B22" s="67" t="s">
        <v>31</v>
      </c>
      <c r="C22" s="75">
        <v>1663</v>
      </c>
      <c r="D22" s="75">
        <v>1614</v>
      </c>
      <c r="E22" s="75">
        <v>1413</v>
      </c>
      <c r="F22" s="84">
        <f t="shared" si="1"/>
        <v>-49</v>
      </c>
      <c r="G22" s="24">
        <f t="shared" si="0"/>
        <v>-2.9464822609741432</v>
      </c>
      <c r="H22" s="24">
        <f t="shared" si="2"/>
        <v>87.54646840148699</v>
      </c>
      <c r="I22" s="28"/>
    </row>
    <row r="23" spans="1:9" s="2" customFormat="1" ht="28.5" customHeight="1" x14ac:dyDescent="0.3">
      <c r="A23" s="72" t="s">
        <v>35</v>
      </c>
      <c r="B23" s="76" t="s">
        <v>77</v>
      </c>
      <c r="C23" s="75"/>
      <c r="D23" s="68">
        <f>SUM(D25:D32)</f>
        <v>-903</v>
      </c>
      <c r="E23" s="68">
        <f>SUM(E25:E32)</f>
        <v>1928</v>
      </c>
      <c r="F23" s="77"/>
      <c r="G23" s="13"/>
      <c r="H23" s="26"/>
      <c r="I23" s="21">
        <v>3</v>
      </c>
    </row>
    <row r="24" spans="1:9" s="2" customFormat="1" ht="12.75" customHeight="1" x14ac:dyDescent="0.25">
      <c r="A24" s="72"/>
      <c r="B24" s="65" t="str">
        <f>B14</f>
        <v>в том числе:</v>
      </c>
      <c r="C24" s="75"/>
      <c r="D24" s="68"/>
      <c r="E24" s="78"/>
      <c r="F24" s="77"/>
      <c r="G24" s="13"/>
      <c r="H24" s="24"/>
      <c r="I24" s="28"/>
    </row>
    <row r="25" spans="1:9" s="2" customFormat="1" ht="12" customHeight="1" x14ac:dyDescent="0.25">
      <c r="A25" s="72"/>
      <c r="B25" s="79" t="s">
        <v>72</v>
      </c>
      <c r="C25" s="75"/>
      <c r="D25" s="80">
        <v>-331</v>
      </c>
      <c r="E25" s="75">
        <v>608</v>
      </c>
      <c r="F25" s="77"/>
      <c r="G25" s="13"/>
      <c r="H25" s="24"/>
      <c r="I25" s="28"/>
    </row>
    <row r="26" spans="1:9" s="2" customFormat="1" ht="15.75" customHeight="1" x14ac:dyDescent="0.25">
      <c r="A26" s="72"/>
      <c r="B26" s="79" t="s">
        <v>25</v>
      </c>
      <c r="C26" s="75"/>
      <c r="D26" s="80">
        <v>-128</v>
      </c>
      <c r="E26" s="75">
        <v>344</v>
      </c>
      <c r="F26" s="77"/>
      <c r="G26" s="13"/>
      <c r="H26" s="24"/>
      <c r="I26" s="28"/>
    </row>
    <row r="27" spans="1:9" s="2" customFormat="1" ht="15.75" customHeight="1" x14ac:dyDescent="0.25">
      <c r="A27" s="72"/>
      <c r="B27" s="79" t="s">
        <v>26</v>
      </c>
      <c r="C27" s="75"/>
      <c r="D27" s="80">
        <v>-75</v>
      </c>
      <c r="E27" s="75">
        <v>96</v>
      </c>
      <c r="F27" s="77"/>
      <c r="G27" s="13"/>
      <c r="H27" s="24"/>
      <c r="I27" s="28"/>
    </row>
    <row r="28" spans="1:9" s="2" customFormat="1" ht="15.75" customHeight="1" x14ac:dyDescent="0.25">
      <c r="A28" s="72"/>
      <c r="B28" s="79" t="s">
        <v>27</v>
      </c>
      <c r="C28" s="75"/>
      <c r="D28" s="80">
        <v>-40</v>
      </c>
      <c r="E28" s="75">
        <v>114</v>
      </c>
      <c r="F28" s="77"/>
      <c r="G28" s="13"/>
      <c r="H28" s="24"/>
      <c r="I28" s="28"/>
    </row>
    <row r="29" spans="1:9" s="2" customFormat="1" ht="15.75" customHeight="1" x14ac:dyDescent="0.25">
      <c r="A29" s="72"/>
      <c r="B29" s="79" t="s">
        <v>28</v>
      </c>
      <c r="C29" s="75"/>
      <c r="D29" s="80">
        <v>-94</v>
      </c>
      <c r="E29" s="75">
        <v>225</v>
      </c>
      <c r="F29" s="77"/>
      <c r="G29" s="13"/>
      <c r="H29" s="24"/>
      <c r="I29" s="28"/>
    </row>
    <row r="30" spans="1:9" s="2" customFormat="1" ht="15.75" customHeight="1" x14ac:dyDescent="0.25">
      <c r="A30" s="72"/>
      <c r="B30" s="79" t="s">
        <v>29</v>
      </c>
      <c r="C30" s="75"/>
      <c r="D30" s="80">
        <v>-64</v>
      </c>
      <c r="E30" s="75">
        <v>328</v>
      </c>
      <c r="F30" s="77"/>
      <c r="G30" s="13"/>
      <c r="H30" s="24"/>
      <c r="I30" s="28"/>
    </row>
    <row r="31" spans="1:9" s="2" customFormat="1" ht="15.75" customHeight="1" x14ac:dyDescent="0.25">
      <c r="A31" s="72"/>
      <c r="B31" s="79" t="s">
        <v>30</v>
      </c>
      <c r="C31" s="75"/>
      <c r="D31" s="80">
        <v>-142</v>
      </c>
      <c r="E31" s="75">
        <v>154</v>
      </c>
      <c r="F31" s="77"/>
      <c r="G31" s="13"/>
      <c r="H31" s="24"/>
      <c r="I31" s="28"/>
    </row>
    <row r="32" spans="1:9" s="2" customFormat="1" ht="15.75" customHeight="1" x14ac:dyDescent="0.25">
      <c r="A32" s="72"/>
      <c r="B32" s="79" t="s">
        <v>31</v>
      </c>
      <c r="C32" s="75"/>
      <c r="D32" s="80">
        <v>-29</v>
      </c>
      <c r="E32" s="75">
        <v>59</v>
      </c>
      <c r="F32" s="77"/>
      <c r="G32" s="13"/>
      <c r="H32" s="24"/>
      <c r="I32" s="28"/>
    </row>
    <row r="33" spans="1:9" s="49" customFormat="1" ht="16.5" customHeight="1" x14ac:dyDescent="0.25">
      <c r="A33" s="69">
        <f>A12+1</f>
        <v>2</v>
      </c>
      <c r="B33" s="70" t="s">
        <v>6</v>
      </c>
      <c r="C33" s="71"/>
      <c r="D33" s="71"/>
      <c r="E33" s="71"/>
      <c r="F33" s="100"/>
      <c r="G33" s="51"/>
      <c r="H33" s="52"/>
      <c r="I33" s="53"/>
    </row>
    <row r="34" spans="1:9" s="49" customFormat="1" ht="15" customHeight="1" x14ac:dyDescent="0.25">
      <c r="A34" s="69">
        <f>A33+1</f>
        <v>3</v>
      </c>
      <c r="B34" s="70" t="s">
        <v>14</v>
      </c>
      <c r="C34" s="71">
        <f>C36+C37</f>
        <v>12284</v>
      </c>
      <c r="D34" s="71">
        <f>D36+D37</f>
        <v>9477.5</v>
      </c>
      <c r="E34" s="71">
        <f>E36+E37+E38</f>
        <v>9530</v>
      </c>
      <c r="F34" s="100">
        <f t="shared" ref="F34" si="3">D34-C34</f>
        <v>-2806.5</v>
      </c>
      <c r="G34" s="51">
        <f>100+F34/C34*100-100</f>
        <v>-22.846792575708236</v>
      </c>
      <c r="H34" s="52">
        <f t="shared" si="2"/>
        <v>100.55394355051436</v>
      </c>
      <c r="I34" s="53">
        <v>4</v>
      </c>
    </row>
    <row r="35" spans="1:9" s="2" customFormat="1" ht="13.5" customHeight="1" x14ac:dyDescent="0.25">
      <c r="A35" s="72"/>
      <c r="B35" s="65" t="str">
        <f>B24</f>
        <v>в том числе:</v>
      </c>
      <c r="C35" s="68"/>
      <c r="D35" s="68"/>
      <c r="E35" s="68"/>
      <c r="F35" s="88"/>
      <c r="G35" s="51"/>
      <c r="H35" s="24"/>
      <c r="I35" s="28"/>
    </row>
    <row r="36" spans="1:9" s="2" customFormat="1" ht="13.5" customHeight="1" x14ac:dyDescent="0.25">
      <c r="A36" s="72"/>
      <c r="B36" s="79" t="s">
        <v>85</v>
      </c>
      <c r="C36" s="75">
        <v>12016</v>
      </c>
      <c r="D36" s="75">
        <f>525+8775.5-5</f>
        <v>9295.5</v>
      </c>
      <c r="E36" s="78">
        <f>525+8724</f>
        <v>9249</v>
      </c>
      <c r="F36" s="88">
        <f>D36-C36</f>
        <v>-2720.5</v>
      </c>
      <c r="G36" s="24">
        <f>100+F36/C36*100-100</f>
        <v>-22.640645805592541</v>
      </c>
      <c r="H36" s="24">
        <f t="shared" si="2"/>
        <v>99.499757947393903</v>
      </c>
      <c r="I36" s="28"/>
    </row>
    <row r="37" spans="1:9" s="2" customFormat="1" ht="15" customHeight="1" x14ac:dyDescent="0.25">
      <c r="A37" s="72"/>
      <c r="B37" s="81" t="s">
        <v>86</v>
      </c>
      <c r="C37" s="75">
        <v>268</v>
      </c>
      <c r="D37" s="75">
        <v>182</v>
      </c>
      <c r="E37" s="75">
        <v>182</v>
      </c>
      <c r="F37" s="88">
        <f t="shared" ref="F37:F44" si="4">D37-C37</f>
        <v>-86</v>
      </c>
      <c r="G37" s="24">
        <f>100+F37/C37*100-100</f>
        <v>-32.089552238805965</v>
      </c>
      <c r="H37" s="24">
        <f t="shared" si="2"/>
        <v>100</v>
      </c>
      <c r="I37" s="28"/>
    </row>
    <row r="38" spans="1:9" s="2" customFormat="1" ht="15" customHeight="1" x14ac:dyDescent="0.25">
      <c r="A38" s="72"/>
      <c r="B38" s="81" t="s">
        <v>87</v>
      </c>
      <c r="C38" s="75"/>
      <c r="D38" s="75"/>
      <c r="E38" s="75">
        <v>99</v>
      </c>
      <c r="F38" s="88"/>
      <c r="G38" s="24"/>
      <c r="H38" s="24"/>
      <c r="I38" s="28"/>
    </row>
    <row r="39" spans="1:9" s="49" customFormat="1" ht="15" customHeight="1" x14ac:dyDescent="0.25">
      <c r="A39" s="69">
        <f>A34+1</f>
        <v>4</v>
      </c>
      <c r="B39" s="70" t="s">
        <v>3</v>
      </c>
      <c r="C39" s="71">
        <v>900</v>
      </c>
      <c r="D39" s="71">
        <f>SUM(D41:D44)</f>
        <v>968</v>
      </c>
      <c r="E39" s="71">
        <f>SUM(E41:E44)</f>
        <v>968</v>
      </c>
      <c r="F39" s="100">
        <f t="shared" si="4"/>
        <v>68</v>
      </c>
      <c r="G39" s="51">
        <f>100+(-F39)/C39*100-100</f>
        <v>-7.5555555555555571</v>
      </c>
      <c r="H39" s="52">
        <f t="shared" si="2"/>
        <v>100</v>
      </c>
      <c r="I39" s="53"/>
    </row>
    <row r="40" spans="1:9" s="2" customFormat="1" ht="15.75" customHeight="1" x14ac:dyDescent="0.25">
      <c r="A40" s="72"/>
      <c r="B40" s="65" t="str">
        <f>B35</f>
        <v>в том числе:</v>
      </c>
      <c r="C40" s="68"/>
      <c r="D40" s="68"/>
      <c r="E40" s="68"/>
      <c r="F40" s="88"/>
      <c r="G40" s="51"/>
      <c r="H40" s="24"/>
      <c r="I40" s="28"/>
    </row>
    <row r="41" spans="1:9" s="2" customFormat="1" ht="30" customHeight="1" x14ac:dyDescent="0.25">
      <c r="A41" s="72"/>
      <c r="B41" s="81" t="s">
        <v>109</v>
      </c>
      <c r="C41" s="75"/>
      <c r="D41" s="68">
        <v>895</v>
      </c>
      <c r="E41" s="68">
        <v>895</v>
      </c>
      <c r="F41" s="88">
        <f t="shared" si="4"/>
        <v>895</v>
      </c>
      <c r="G41" s="86"/>
      <c r="H41" s="24">
        <f t="shared" si="2"/>
        <v>100</v>
      </c>
      <c r="I41" s="102">
        <v>5</v>
      </c>
    </row>
    <row r="42" spans="1:9" s="2" customFormat="1" ht="31.5" customHeight="1" x14ac:dyDescent="0.25">
      <c r="A42" s="72"/>
      <c r="B42" s="81" t="s">
        <v>59</v>
      </c>
      <c r="C42" s="75"/>
      <c r="D42" s="68">
        <v>74</v>
      </c>
      <c r="E42" s="68">
        <v>74</v>
      </c>
      <c r="F42" s="88">
        <f t="shared" si="4"/>
        <v>74</v>
      </c>
      <c r="G42" s="86"/>
      <c r="H42" s="24">
        <f t="shared" si="2"/>
        <v>100</v>
      </c>
      <c r="I42" s="4"/>
    </row>
    <row r="43" spans="1:9" s="2" customFormat="1" ht="15" customHeight="1" x14ac:dyDescent="0.25">
      <c r="A43" s="72"/>
      <c r="B43" s="81" t="s">
        <v>78</v>
      </c>
      <c r="C43" s="75"/>
      <c r="D43" s="68">
        <v>-10</v>
      </c>
      <c r="E43" s="68">
        <v>-10</v>
      </c>
      <c r="F43" s="88">
        <f t="shared" si="4"/>
        <v>-10</v>
      </c>
      <c r="G43" s="86"/>
      <c r="H43" s="24">
        <f t="shared" si="2"/>
        <v>100</v>
      </c>
      <c r="I43" s="3"/>
    </row>
    <row r="44" spans="1:9" s="2" customFormat="1" ht="15" customHeight="1" x14ac:dyDescent="0.25">
      <c r="A44" s="72"/>
      <c r="B44" s="81" t="s">
        <v>36</v>
      </c>
      <c r="C44" s="75"/>
      <c r="D44" s="68">
        <v>9</v>
      </c>
      <c r="E44" s="68">
        <v>9</v>
      </c>
      <c r="F44" s="88">
        <f t="shared" si="4"/>
        <v>9</v>
      </c>
      <c r="G44" s="86"/>
      <c r="H44" s="24">
        <v>100</v>
      </c>
      <c r="I44" s="28"/>
    </row>
    <row r="45" spans="1:9" s="2" customFormat="1" ht="16.5" customHeight="1" x14ac:dyDescent="0.3">
      <c r="A45" s="62" t="s">
        <v>23</v>
      </c>
      <c r="B45" s="63" t="s">
        <v>49</v>
      </c>
      <c r="C45" s="64">
        <f>C6+C11</f>
        <v>98682</v>
      </c>
      <c r="D45" s="64">
        <f>D11+C6</f>
        <v>91124</v>
      </c>
      <c r="E45" s="85">
        <f>E6+E11+C6-C8</f>
        <v>86215</v>
      </c>
      <c r="F45" s="101">
        <f>F6+F11</f>
        <v>-7558</v>
      </c>
      <c r="G45" s="87">
        <f>100+(F45)/C45*100-100</f>
        <v>-7.6589448936989584</v>
      </c>
      <c r="H45" s="87">
        <f>E45/D45*100</f>
        <v>94.612835257451394</v>
      </c>
      <c r="I45" s="64"/>
    </row>
    <row r="46" spans="1:9" s="2" customFormat="1" ht="16.5" customHeight="1" x14ac:dyDescent="0.3">
      <c r="A46" s="103"/>
      <c r="B46" s="104"/>
      <c r="C46" s="105"/>
      <c r="D46" s="105"/>
      <c r="E46" s="106"/>
      <c r="F46" s="107"/>
      <c r="G46" s="108"/>
      <c r="H46" s="108"/>
      <c r="I46" s="105"/>
    </row>
    <row r="47" spans="1:9" ht="31.5" hidden="1" customHeight="1" x14ac:dyDescent="0.25"/>
    <row r="48" spans="1:9" s="2" customFormat="1" ht="15.75" customHeight="1" x14ac:dyDescent="0.25">
      <c r="A48" s="113" t="s">
        <v>19</v>
      </c>
      <c r="B48" s="114"/>
      <c r="C48" s="114"/>
      <c r="D48" s="114"/>
      <c r="E48" s="114"/>
      <c r="F48" s="114"/>
      <c r="G48" s="114"/>
      <c r="H48" s="114"/>
      <c r="I48" s="115"/>
    </row>
    <row r="49" spans="1:9" s="2" customFormat="1" ht="41.25" customHeight="1" x14ac:dyDescent="0.25">
      <c r="A49" s="131" t="s">
        <v>4</v>
      </c>
      <c r="B49" s="132" t="s">
        <v>8</v>
      </c>
      <c r="C49" s="109" t="str">
        <f>C9</f>
        <v>Плановые показатели Сметы СРО  АПР на 2015 год, утвержденной Общим собранием СРО НП АПР 31 мая 2013 года, с уточнениями, утвержденными Общим собранием СРО НП АПР 29 мая 2015 года.</v>
      </c>
      <c r="D49" s="124" t="s">
        <v>82</v>
      </c>
      <c r="E49" s="124"/>
      <c r="F49" s="109" t="s">
        <v>64</v>
      </c>
      <c r="G49" s="109"/>
      <c r="H49" s="109"/>
      <c r="I49" s="28"/>
    </row>
    <row r="50" spans="1:9" s="2" customFormat="1" ht="185.25" customHeight="1" x14ac:dyDescent="0.25">
      <c r="A50" s="131"/>
      <c r="B50" s="132"/>
      <c r="C50" s="109"/>
      <c r="D50" s="124"/>
      <c r="E50" s="124"/>
      <c r="F50" s="124" t="s">
        <v>61</v>
      </c>
      <c r="G50" s="124"/>
      <c r="H50" s="3" t="s">
        <v>33</v>
      </c>
      <c r="I50" s="36" t="s">
        <v>46</v>
      </c>
    </row>
    <row r="51" spans="1:9" s="2" customFormat="1" ht="18.75" customHeight="1" x14ac:dyDescent="0.3">
      <c r="A51" s="7" t="s">
        <v>24</v>
      </c>
      <c r="B51" s="4" t="s">
        <v>7</v>
      </c>
      <c r="C51" s="64">
        <f>C52+C57+C62+C67+C68+C73+C74+C75+C80+C81+C82+C83</f>
        <v>94218.5</v>
      </c>
      <c r="D51" s="110">
        <f>D52+D57+D62+D67+D68+D73+D74+D75+D80+D81+D82+D83</f>
        <v>88595.10000000002</v>
      </c>
      <c r="E51" s="110"/>
      <c r="F51" s="110">
        <v>5624</v>
      </c>
      <c r="G51" s="110"/>
      <c r="H51" s="15">
        <f>F51/C51*100</f>
        <v>5.9691037322818765</v>
      </c>
      <c r="I51" s="21"/>
    </row>
    <row r="52" spans="1:9" s="49" customFormat="1" ht="16.5" customHeight="1" x14ac:dyDescent="0.3">
      <c r="A52" s="44">
        <v>1</v>
      </c>
      <c r="B52" s="39" t="s">
        <v>0</v>
      </c>
      <c r="C52" s="71">
        <f>C54+C55+C56</f>
        <v>12385.5</v>
      </c>
      <c r="D52" s="111">
        <f>D54+D55+D56</f>
        <v>11706.5</v>
      </c>
      <c r="E52" s="111"/>
      <c r="F52" s="125">
        <f>F54+F55+F56</f>
        <v>679</v>
      </c>
      <c r="G52" s="125"/>
      <c r="H52" s="50">
        <f>F52/C52*100</f>
        <v>5.4822171087158376</v>
      </c>
      <c r="I52" s="21">
        <v>6</v>
      </c>
    </row>
    <row r="53" spans="1:9" s="2" customFormat="1" ht="12.75" customHeight="1" x14ac:dyDescent="0.3">
      <c r="A53" s="45"/>
      <c r="B53" s="8" t="str">
        <f>B40</f>
        <v>в том числе:</v>
      </c>
      <c r="C53" s="68"/>
      <c r="D53" s="110"/>
      <c r="E53" s="110"/>
      <c r="F53" s="112"/>
      <c r="G53" s="112"/>
      <c r="H53" s="15"/>
      <c r="I53" s="21"/>
    </row>
    <row r="54" spans="1:9" s="2" customFormat="1" ht="30.75" customHeight="1" x14ac:dyDescent="0.3">
      <c r="A54" s="45"/>
      <c r="B54" s="38" t="s">
        <v>79</v>
      </c>
      <c r="C54" s="75">
        <v>7914.5</v>
      </c>
      <c r="D54" s="116">
        <v>7384.5</v>
      </c>
      <c r="E54" s="116"/>
      <c r="F54" s="112">
        <f>C54-D54</f>
        <v>530</v>
      </c>
      <c r="G54" s="112"/>
      <c r="H54" s="34">
        <f>F54/C54*100</f>
        <v>6.6965695874660431</v>
      </c>
      <c r="I54" s="21"/>
    </row>
    <row r="55" spans="1:9" s="2" customFormat="1" ht="15" customHeight="1" x14ac:dyDescent="0.3">
      <c r="A55" s="45"/>
      <c r="B55" s="38" t="s">
        <v>88</v>
      </c>
      <c r="C55" s="75">
        <v>2360</v>
      </c>
      <c r="D55" s="116">
        <v>2360</v>
      </c>
      <c r="E55" s="116"/>
      <c r="F55" s="112">
        <f>C55-D55</f>
        <v>0</v>
      </c>
      <c r="G55" s="112"/>
      <c r="H55" s="34">
        <f t="shared" ref="H55:H57" si="5">F55/C55*100</f>
        <v>0</v>
      </c>
      <c r="I55" s="21"/>
    </row>
    <row r="56" spans="1:9" s="2" customFormat="1" ht="16.5" customHeight="1" x14ac:dyDescent="0.3">
      <c r="A56" s="45"/>
      <c r="B56" s="38" t="s">
        <v>32</v>
      </c>
      <c r="C56" s="75">
        <v>2111</v>
      </c>
      <c r="D56" s="116">
        <f>1887+75</f>
        <v>1962</v>
      </c>
      <c r="E56" s="116"/>
      <c r="F56" s="112">
        <f>C56-D56</f>
        <v>149</v>
      </c>
      <c r="G56" s="112"/>
      <c r="H56" s="34">
        <f t="shared" si="5"/>
        <v>7.0582662245381327</v>
      </c>
      <c r="I56" s="21"/>
    </row>
    <row r="57" spans="1:9" s="49" customFormat="1" ht="17.25" customHeight="1" x14ac:dyDescent="0.3">
      <c r="A57" s="44">
        <f>A52+1</f>
        <v>2</v>
      </c>
      <c r="B57" s="40" t="s">
        <v>119</v>
      </c>
      <c r="C57" s="71">
        <f>C59+C60+C61</f>
        <v>43752</v>
      </c>
      <c r="D57" s="111">
        <f>D61+D60+D59</f>
        <v>42723</v>
      </c>
      <c r="E57" s="111"/>
      <c r="F57" s="120">
        <f>C57-D57</f>
        <v>1029</v>
      </c>
      <c r="G57" s="120"/>
      <c r="H57" s="50">
        <f t="shared" si="5"/>
        <v>2.3518924849149756</v>
      </c>
      <c r="I57" s="21">
        <v>7</v>
      </c>
    </row>
    <row r="58" spans="1:9" s="2" customFormat="1" ht="13.5" customHeight="1" x14ac:dyDescent="0.3">
      <c r="A58" s="45"/>
      <c r="B58" s="8" t="str">
        <f>B53</f>
        <v>в том числе:</v>
      </c>
      <c r="C58" s="68"/>
      <c r="D58" s="110"/>
      <c r="E58" s="110"/>
      <c r="F58" s="112"/>
      <c r="G58" s="112"/>
      <c r="H58" s="15"/>
      <c r="I58" s="21"/>
    </row>
    <row r="59" spans="1:9" s="2" customFormat="1" ht="15.75" customHeight="1" x14ac:dyDescent="0.3">
      <c r="A59" s="45"/>
      <c r="B59" s="11" t="s">
        <v>91</v>
      </c>
      <c r="C59" s="75">
        <v>26756</v>
      </c>
      <c r="D59" s="116">
        <v>26437</v>
      </c>
      <c r="E59" s="116"/>
      <c r="F59" s="112">
        <f>C59-D59</f>
        <v>319</v>
      </c>
      <c r="G59" s="112"/>
      <c r="H59" s="34">
        <f>100-100-F59/C59*100</f>
        <v>-1.1922559425923156</v>
      </c>
      <c r="I59" s="21"/>
    </row>
    <row r="60" spans="1:9" s="2" customFormat="1" ht="17.25" customHeight="1" x14ac:dyDescent="0.3">
      <c r="A60" s="45"/>
      <c r="B60" s="11" t="s">
        <v>89</v>
      </c>
      <c r="C60" s="75">
        <v>6319</v>
      </c>
      <c r="D60" s="117">
        <v>5861</v>
      </c>
      <c r="E60" s="118"/>
      <c r="F60" s="112">
        <f>C60-D60</f>
        <v>458</v>
      </c>
      <c r="G60" s="112"/>
      <c r="H60" s="34"/>
      <c r="I60" s="21"/>
    </row>
    <row r="61" spans="1:9" s="2" customFormat="1" ht="15.75" customHeight="1" x14ac:dyDescent="0.3">
      <c r="A61" s="45"/>
      <c r="B61" s="11" t="s">
        <v>90</v>
      </c>
      <c r="C61" s="75">
        <v>10677</v>
      </c>
      <c r="D61" s="116">
        <v>10425</v>
      </c>
      <c r="E61" s="116"/>
      <c r="F61" s="112">
        <f>C61-D61</f>
        <v>252</v>
      </c>
      <c r="G61" s="112"/>
      <c r="H61" s="34">
        <f>F61/C61*100</f>
        <v>2.3602135431300928</v>
      </c>
      <c r="I61" s="21"/>
    </row>
    <row r="62" spans="1:9" s="49" customFormat="1" ht="16.5" customHeight="1" x14ac:dyDescent="0.3">
      <c r="A62" s="44">
        <f>A57+1</f>
        <v>3</v>
      </c>
      <c r="B62" s="40" t="s">
        <v>58</v>
      </c>
      <c r="C62" s="71">
        <f>C64+C65+C66</f>
        <v>12100</v>
      </c>
      <c r="D62" s="111">
        <f>D64+D65+D66</f>
        <v>11118.3</v>
      </c>
      <c r="E62" s="111"/>
      <c r="F62" s="119">
        <f>C62-D62</f>
        <v>981.70000000000073</v>
      </c>
      <c r="G62" s="119"/>
      <c r="H62" s="50">
        <f>F62/C62*100</f>
        <v>8.1132231404958723</v>
      </c>
      <c r="I62" s="21">
        <v>8</v>
      </c>
    </row>
    <row r="63" spans="1:9" s="2" customFormat="1" ht="12" customHeight="1" x14ac:dyDescent="0.3">
      <c r="A63" s="45"/>
      <c r="B63" s="8" t="str">
        <f>B58</f>
        <v>в том числе:</v>
      </c>
      <c r="C63" s="68"/>
      <c r="D63" s="110"/>
      <c r="E63" s="110"/>
      <c r="F63" s="112"/>
      <c r="G63" s="112"/>
      <c r="H63" s="15"/>
      <c r="I63" s="21"/>
    </row>
    <row r="64" spans="1:9" s="2" customFormat="1" ht="15.75" customHeight="1" x14ac:dyDescent="0.3">
      <c r="A64" s="45"/>
      <c r="B64" s="11" t="str">
        <f>B59</f>
        <v xml:space="preserve"> Генеральная дирекция ( 28 чел)</v>
      </c>
      <c r="C64" s="68">
        <v>7708</v>
      </c>
      <c r="D64" s="116">
        <v>6779</v>
      </c>
      <c r="E64" s="116"/>
      <c r="F64" s="112">
        <f>C64-D64</f>
        <v>929</v>
      </c>
      <c r="G64" s="112"/>
      <c r="H64" s="34">
        <f>F64/C64*100</f>
        <v>12.052413077322264</v>
      </c>
      <c r="I64" s="21"/>
    </row>
    <row r="65" spans="1:9" s="2" customFormat="1" ht="15.75" customHeight="1" x14ac:dyDescent="0.3">
      <c r="A65" s="45"/>
      <c r="B65" s="11" t="str">
        <f t="shared" ref="B65:B66" si="6">B60</f>
        <v>Аппарат Председателя ЦС СРО АПР (5 чел.)</v>
      </c>
      <c r="C65" s="68">
        <v>1435</v>
      </c>
      <c r="D65" s="117">
        <v>1512</v>
      </c>
      <c r="E65" s="118"/>
      <c r="F65" s="112">
        <f t="shared" ref="F65:F66" si="7">C65-D65</f>
        <v>-77</v>
      </c>
      <c r="G65" s="112"/>
      <c r="H65" s="34"/>
      <c r="I65" s="21"/>
    </row>
    <row r="66" spans="1:9" s="2" customFormat="1" ht="14.25" customHeight="1" x14ac:dyDescent="0.3">
      <c r="A66" s="45"/>
      <c r="B66" s="11" t="str">
        <f t="shared" si="6"/>
        <v xml:space="preserve"> Региональные филиалы (12 чел)</v>
      </c>
      <c r="C66" s="68">
        <v>2957</v>
      </c>
      <c r="D66" s="116">
        <v>2827.3</v>
      </c>
      <c r="E66" s="116"/>
      <c r="F66" s="112">
        <f t="shared" si="7"/>
        <v>129.69999999999982</v>
      </c>
      <c r="G66" s="112"/>
      <c r="H66" s="34">
        <f>F66/C66*100</f>
        <v>4.3862022319918772</v>
      </c>
      <c r="I66" s="21"/>
    </row>
    <row r="67" spans="1:9" s="49" customFormat="1" ht="31.5" customHeight="1" x14ac:dyDescent="0.3">
      <c r="A67" s="46">
        <v>4</v>
      </c>
      <c r="B67" s="41" t="s">
        <v>120</v>
      </c>
      <c r="C67" s="71">
        <v>1400</v>
      </c>
      <c r="D67" s="111">
        <v>1187</v>
      </c>
      <c r="E67" s="111"/>
      <c r="F67" s="125">
        <f>C67-D67</f>
        <v>213</v>
      </c>
      <c r="G67" s="125"/>
      <c r="H67" s="50">
        <f>F67/C67*100</f>
        <v>15.214285714285714</v>
      </c>
      <c r="I67" s="21">
        <v>9</v>
      </c>
    </row>
    <row r="68" spans="1:9" s="49" customFormat="1" ht="18.75" customHeight="1" x14ac:dyDescent="0.3">
      <c r="A68" s="42" t="s">
        <v>15</v>
      </c>
      <c r="B68" s="42" t="s">
        <v>50</v>
      </c>
      <c r="C68" s="71">
        <f>C69+C70+C71+C72</f>
        <v>5401</v>
      </c>
      <c r="D68" s="111">
        <f>SUM(D69:E72)</f>
        <v>4000</v>
      </c>
      <c r="E68" s="111"/>
      <c r="F68" s="120">
        <f t="shared" ref="F68:F74" si="8">C68-D68</f>
        <v>1401</v>
      </c>
      <c r="G68" s="120"/>
      <c r="H68" s="50">
        <f t="shared" ref="H68:H74" si="9">F68/C68*100</f>
        <v>25.939640807257913</v>
      </c>
      <c r="I68" s="21"/>
    </row>
    <row r="69" spans="1:9" s="2" customFormat="1" ht="30" customHeight="1" x14ac:dyDescent="0.25">
      <c r="A69" s="47" t="s">
        <v>51</v>
      </c>
      <c r="B69" s="5" t="s">
        <v>11</v>
      </c>
      <c r="C69" s="68">
        <v>3250</v>
      </c>
      <c r="D69" s="138">
        <v>2584</v>
      </c>
      <c r="E69" s="138"/>
      <c r="F69" s="137">
        <f t="shared" si="8"/>
        <v>666</v>
      </c>
      <c r="G69" s="137"/>
      <c r="H69" s="35">
        <f t="shared" si="9"/>
        <v>20.492307692307694</v>
      </c>
      <c r="I69" s="147"/>
    </row>
    <row r="70" spans="1:9" s="2" customFormat="1" ht="28.5" customHeight="1" x14ac:dyDescent="0.25">
      <c r="A70" s="47" t="s">
        <v>52</v>
      </c>
      <c r="B70" s="5" t="s">
        <v>12</v>
      </c>
      <c r="C70" s="68">
        <v>881</v>
      </c>
      <c r="D70" s="138">
        <v>633</v>
      </c>
      <c r="E70" s="138"/>
      <c r="F70" s="137">
        <f t="shared" si="8"/>
        <v>248</v>
      </c>
      <c r="G70" s="137"/>
      <c r="H70" s="35">
        <f t="shared" si="9"/>
        <v>28.149829738933029</v>
      </c>
      <c r="I70" s="147"/>
    </row>
    <row r="71" spans="1:9" s="2" customFormat="1" ht="47.25" customHeight="1" x14ac:dyDescent="0.25">
      <c r="A71" s="47" t="s">
        <v>53</v>
      </c>
      <c r="B71" s="5" t="s">
        <v>76</v>
      </c>
      <c r="C71" s="68">
        <v>1100</v>
      </c>
      <c r="D71" s="138">
        <v>709</v>
      </c>
      <c r="E71" s="138"/>
      <c r="F71" s="137">
        <f t="shared" si="8"/>
        <v>391</v>
      </c>
      <c r="G71" s="137"/>
      <c r="H71" s="35">
        <f t="shared" si="9"/>
        <v>35.545454545454547</v>
      </c>
      <c r="I71" s="147"/>
    </row>
    <row r="72" spans="1:9" s="2" customFormat="1" ht="36" customHeight="1" x14ac:dyDescent="0.25">
      <c r="A72" s="47" t="s">
        <v>54</v>
      </c>
      <c r="B72" s="5" t="s">
        <v>115</v>
      </c>
      <c r="C72" s="68">
        <v>170</v>
      </c>
      <c r="D72" s="138">
        <v>74</v>
      </c>
      <c r="E72" s="138"/>
      <c r="F72" s="137">
        <f t="shared" si="8"/>
        <v>96</v>
      </c>
      <c r="G72" s="137"/>
      <c r="H72" s="35">
        <f t="shared" si="9"/>
        <v>56.470588235294116</v>
      </c>
      <c r="I72" s="147"/>
    </row>
    <row r="73" spans="1:9" s="49" customFormat="1" ht="110.25" customHeight="1" x14ac:dyDescent="0.3">
      <c r="A73" s="48" t="s">
        <v>16</v>
      </c>
      <c r="B73" s="40" t="s">
        <v>116</v>
      </c>
      <c r="C73" s="71">
        <v>4500</v>
      </c>
      <c r="D73" s="111">
        <v>5175</v>
      </c>
      <c r="E73" s="111"/>
      <c r="F73" s="120">
        <f t="shared" si="8"/>
        <v>-675</v>
      </c>
      <c r="G73" s="120"/>
      <c r="H73" s="50">
        <f t="shared" si="9"/>
        <v>-15</v>
      </c>
      <c r="I73" s="21"/>
    </row>
    <row r="74" spans="1:9" s="49" customFormat="1" ht="15" customHeight="1" x14ac:dyDescent="0.3">
      <c r="A74" s="42" t="s">
        <v>17</v>
      </c>
      <c r="B74" s="43" t="s">
        <v>1</v>
      </c>
      <c r="C74" s="71">
        <v>1400</v>
      </c>
      <c r="D74" s="111">
        <v>1366</v>
      </c>
      <c r="E74" s="111"/>
      <c r="F74" s="125">
        <f t="shared" si="8"/>
        <v>34</v>
      </c>
      <c r="G74" s="125"/>
      <c r="H74" s="50">
        <f t="shared" si="9"/>
        <v>2.4285714285714284</v>
      </c>
      <c r="I74" s="21"/>
    </row>
    <row r="75" spans="1:9" s="49" customFormat="1" ht="63" customHeight="1" x14ac:dyDescent="0.3">
      <c r="A75" s="48" t="s">
        <v>18</v>
      </c>
      <c r="B75" s="40" t="s">
        <v>117</v>
      </c>
      <c r="C75" s="71">
        <v>2100</v>
      </c>
      <c r="D75" s="111">
        <f>SUM(D76:E79)</f>
        <v>1931</v>
      </c>
      <c r="E75" s="111"/>
      <c r="F75" s="120">
        <f t="shared" ref="F75:F83" si="10">C75-D75</f>
        <v>169</v>
      </c>
      <c r="G75" s="120"/>
      <c r="H75" s="50">
        <f t="shared" ref="H75" si="11">F75/C75*100</f>
        <v>8.0476190476190474</v>
      </c>
      <c r="I75" s="21"/>
    </row>
    <row r="76" spans="1:9" s="2" customFormat="1" ht="18" customHeight="1" x14ac:dyDescent="0.3">
      <c r="A76" s="27"/>
      <c r="B76" s="11" t="s">
        <v>118</v>
      </c>
      <c r="C76" s="75" t="s">
        <v>73</v>
      </c>
      <c r="D76" s="116">
        <v>119</v>
      </c>
      <c r="E76" s="116"/>
      <c r="F76" s="112"/>
      <c r="G76" s="112"/>
      <c r="H76" s="34"/>
      <c r="I76" s="21"/>
    </row>
    <row r="77" spans="1:9" s="2" customFormat="1" ht="16.5" customHeight="1" x14ac:dyDescent="0.3">
      <c r="A77" s="27"/>
      <c r="B77" s="11" t="s">
        <v>38</v>
      </c>
      <c r="C77" s="75" t="s">
        <v>73</v>
      </c>
      <c r="D77" s="116">
        <f>1067</f>
        <v>1067</v>
      </c>
      <c r="E77" s="116"/>
      <c r="F77" s="112"/>
      <c r="G77" s="112"/>
      <c r="H77" s="34"/>
      <c r="I77" s="21"/>
    </row>
    <row r="78" spans="1:9" s="2" customFormat="1" ht="18" customHeight="1" x14ac:dyDescent="0.3">
      <c r="A78" s="27"/>
      <c r="B78" s="11" t="s">
        <v>37</v>
      </c>
      <c r="C78" s="75" t="s">
        <v>73</v>
      </c>
      <c r="D78" s="116">
        <v>15</v>
      </c>
      <c r="E78" s="116"/>
      <c r="F78" s="112"/>
      <c r="G78" s="112"/>
      <c r="H78" s="34"/>
      <c r="I78" s="21"/>
    </row>
    <row r="79" spans="1:9" s="2" customFormat="1" ht="65.25" customHeight="1" x14ac:dyDescent="0.3">
      <c r="A79" s="27"/>
      <c r="B79" s="17" t="s">
        <v>75</v>
      </c>
      <c r="C79" s="75" t="s">
        <v>73</v>
      </c>
      <c r="D79" s="116">
        <f>353+360+10+5+1+1</f>
        <v>730</v>
      </c>
      <c r="E79" s="116"/>
      <c r="F79" s="112"/>
      <c r="G79" s="112"/>
      <c r="H79" s="34"/>
      <c r="I79" s="21"/>
    </row>
    <row r="80" spans="1:9" s="49" customFormat="1" ht="66" customHeight="1" x14ac:dyDescent="0.3">
      <c r="A80" s="42" t="s">
        <v>39</v>
      </c>
      <c r="B80" s="41" t="s">
        <v>65</v>
      </c>
      <c r="C80" s="71">
        <v>1400</v>
      </c>
      <c r="D80" s="111">
        <v>908.6</v>
      </c>
      <c r="E80" s="111"/>
      <c r="F80" s="120">
        <f t="shared" si="10"/>
        <v>491.4</v>
      </c>
      <c r="G80" s="120"/>
      <c r="H80" s="50">
        <f t="shared" ref="H80:H83" si="12">F80/C80*100</f>
        <v>35.099999999999994</v>
      </c>
      <c r="I80" s="21"/>
    </row>
    <row r="81" spans="1:9" s="49" customFormat="1" ht="33" customHeight="1" x14ac:dyDescent="0.3">
      <c r="A81" s="48" t="s">
        <v>40</v>
      </c>
      <c r="B81" s="41" t="s">
        <v>55</v>
      </c>
      <c r="C81" s="71">
        <v>3100</v>
      </c>
      <c r="D81" s="111">
        <v>2142.6</v>
      </c>
      <c r="E81" s="111"/>
      <c r="F81" s="120">
        <f t="shared" si="10"/>
        <v>957.40000000000009</v>
      </c>
      <c r="G81" s="120"/>
      <c r="H81" s="50">
        <f t="shared" si="12"/>
        <v>30.883870967741938</v>
      </c>
      <c r="I81" s="21"/>
    </row>
    <row r="82" spans="1:9" s="49" customFormat="1" ht="34.5" customHeight="1" x14ac:dyDescent="0.3">
      <c r="A82" s="46">
        <v>11</v>
      </c>
      <c r="B82" s="41" t="s">
        <v>56</v>
      </c>
      <c r="C82" s="71">
        <v>700</v>
      </c>
      <c r="D82" s="111">
        <v>655</v>
      </c>
      <c r="E82" s="111"/>
      <c r="F82" s="125">
        <f t="shared" si="10"/>
        <v>45</v>
      </c>
      <c r="G82" s="125"/>
      <c r="H82" s="50">
        <f t="shared" si="12"/>
        <v>6.4285714285714279</v>
      </c>
      <c r="I82" s="21"/>
    </row>
    <row r="83" spans="1:9" s="49" customFormat="1" ht="16.5" customHeight="1" x14ac:dyDescent="0.3">
      <c r="A83" s="46">
        <v>12</v>
      </c>
      <c r="B83" s="41" t="s">
        <v>57</v>
      </c>
      <c r="C83" s="71">
        <v>5980</v>
      </c>
      <c r="D83" s="111">
        <f>SUM(D84:E92)</f>
        <v>5682.1</v>
      </c>
      <c r="E83" s="111"/>
      <c r="F83" s="125">
        <f t="shared" si="10"/>
        <v>297.89999999999964</v>
      </c>
      <c r="G83" s="125"/>
      <c r="H83" s="50">
        <f t="shared" si="12"/>
        <v>4.981605351170562</v>
      </c>
      <c r="I83" s="21"/>
    </row>
    <row r="84" spans="1:9" s="49" customFormat="1" ht="16.5" customHeight="1" x14ac:dyDescent="0.3">
      <c r="A84" s="47" t="s">
        <v>94</v>
      </c>
      <c r="B84" s="18" t="s">
        <v>102</v>
      </c>
      <c r="C84" s="71"/>
      <c r="D84" s="133">
        <v>4180</v>
      </c>
      <c r="E84" s="134"/>
      <c r="F84" s="135"/>
      <c r="G84" s="136"/>
      <c r="H84" s="50"/>
      <c r="I84" s="21"/>
    </row>
    <row r="85" spans="1:9" s="2" customFormat="1" ht="19.5" customHeight="1" x14ac:dyDescent="0.3">
      <c r="A85" s="47" t="s">
        <v>95</v>
      </c>
      <c r="B85" s="18" t="s">
        <v>2</v>
      </c>
      <c r="C85" s="68"/>
      <c r="D85" s="138">
        <v>260.5</v>
      </c>
      <c r="E85" s="138"/>
      <c r="F85" s="137"/>
      <c r="G85" s="137"/>
      <c r="H85" s="50"/>
      <c r="I85" s="21"/>
    </row>
    <row r="86" spans="1:9" s="2" customFormat="1" ht="29.25" customHeight="1" x14ac:dyDescent="0.3">
      <c r="A86" s="47" t="s">
        <v>96</v>
      </c>
      <c r="B86" s="18" t="s">
        <v>66</v>
      </c>
      <c r="C86" s="68"/>
      <c r="D86" s="138">
        <v>127.6</v>
      </c>
      <c r="E86" s="138"/>
      <c r="F86" s="137"/>
      <c r="G86" s="137"/>
      <c r="H86" s="50"/>
      <c r="I86" s="21"/>
    </row>
    <row r="87" spans="1:9" s="2" customFormat="1" ht="30.75" customHeight="1" x14ac:dyDescent="0.3">
      <c r="A87" s="47" t="s">
        <v>97</v>
      </c>
      <c r="B87" s="18" t="s">
        <v>41</v>
      </c>
      <c r="C87" s="68"/>
      <c r="D87" s="138">
        <v>18</v>
      </c>
      <c r="E87" s="138"/>
      <c r="F87" s="137"/>
      <c r="G87" s="137"/>
      <c r="H87" s="50"/>
      <c r="I87" s="21"/>
    </row>
    <row r="88" spans="1:9" s="2" customFormat="1" ht="17.25" customHeight="1" x14ac:dyDescent="0.3">
      <c r="A88" s="47" t="s">
        <v>98</v>
      </c>
      <c r="B88" s="18" t="s">
        <v>42</v>
      </c>
      <c r="C88" s="68"/>
      <c r="D88" s="138">
        <v>723</v>
      </c>
      <c r="E88" s="138"/>
      <c r="F88" s="137"/>
      <c r="G88" s="137"/>
      <c r="H88" s="50"/>
      <c r="I88" s="21"/>
    </row>
    <row r="89" spans="1:9" s="2" customFormat="1" ht="17.25" customHeight="1" x14ac:dyDescent="0.3">
      <c r="A89" s="47" t="s">
        <v>99</v>
      </c>
      <c r="B89" s="18" t="s">
        <v>43</v>
      </c>
      <c r="C89" s="68"/>
      <c r="D89" s="138">
        <v>158</v>
      </c>
      <c r="E89" s="138"/>
      <c r="F89" s="137"/>
      <c r="G89" s="137"/>
      <c r="H89" s="50"/>
      <c r="I89" s="21"/>
    </row>
    <row r="90" spans="1:9" s="2" customFormat="1" ht="17.25" customHeight="1" x14ac:dyDescent="0.3">
      <c r="A90" s="47" t="s">
        <v>100</v>
      </c>
      <c r="B90" s="18" t="s">
        <v>67</v>
      </c>
      <c r="C90" s="68"/>
      <c r="D90" s="138">
        <v>9</v>
      </c>
      <c r="E90" s="138"/>
      <c r="F90" s="137"/>
      <c r="G90" s="137"/>
      <c r="H90" s="50"/>
      <c r="I90" s="21"/>
    </row>
    <row r="91" spans="1:9" s="2" customFormat="1" ht="19.5" customHeight="1" x14ac:dyDescent="0.3">
      <c r="A91" s="47" t="s">
        <v>101</v>
      </c>
      <c r="B91" s="18" t="s">
        <v>44</v>
      </c>
      <c r="C91" s="68"/>
      <c r="D91" s="138">
        <v>142</v>
      </c>
      <c r="E91" s="138"/>
      <c r="F91" s="137"/>
      <c r="G91" s="137"/>
      <c r="H91" s="50"/>
      <c r="I91" s="21"/>
    </row>
    <row r="92" spans="1:9" s="2" customFormat="1" ht="17.25" customHeight="1" x14ac:dyDescent="0.3">
      <c r="A92" s="47" t="s">
        <v>103</v>
      </c>
      <c r="B92" s="18" t="s">
        <v>45</v>
      </c>
      <c r="C92" s="75"/>
      <c r="D92" s="138">
        <v>64</v>
      </c>
      <c r="E92" s="138"/>
      <c r="F92" s="137"/>
      <c r="G92" s="137"/>
      <c r="H92" s="50"/>
      <c r="I92" s="21"/>
    </row>
    <row r="93" spans="1:9" ht="18.75" x14ac:dyDescent="0.3">
      <c r="A93" s="82"/>
      <c r="B93" s="90" t="s">
        <v>71</v>
      </c>
      <c r="C93" s="64">
        <f>C45-C51</f>
        <v>4463.5</v>
      </c>
      <c r="D93" s="110">
        <f>D45-D51</f>
        <v>2528.8999999999796</v>
      </c>
      <c r="E93" s="110"/>
      <c r="F93" s="143">
        <f>C6-C8+E11-D51</f>
        <v>-2380.1000000000204</v>
      </c>
      <c r="G93" s="143"/>
      <c r="H93" s="15">
        <f>100-100-F93/C93*100</f>
        <v>53.323624957993069</v>
      </c>
      <c r="I93" s="21"/>
    </row>
    <row r="94" spans="1:9" ht="31.5" x14ac:dyDescent="0.3">
      <c r="A94" s="82"/>
      <c r="B94" s="19" t="s">
        <v>112</v>
      </c>
      <c r="C94" s="80"/>
      <c r="D94" s="138">
        <f>C8+D12-E12+D34-E34</f>
        <v>4909</v>
      </c>
      <c r="E94" s="138"/>
      <c r="F94" s="144"/>
      <c r="G94" s="144"/>
      <c r="H94" s="14"/>
      <c r="I94" s="21">
        <v>10</v>
      </c>
    </row>
    <row r="95" spans="1:9" ht="21.75" customHeight="1" x14ac:dyDescent="0.3">
      <c r="A95" s="30"/>
      <c r="B95" s="154" t="s">
        <v>92</v>
      </c>
      <c r="C95" s="154"/>
      <c r="D95" s="59"/>
      <c r="E95" s="60"/>
      <c r="F95" s="61"/>
      <c r="G95" s="61"/>
      <c r="H95" s="58"/>
      <c r="I95" s="25"/>
    </row>
    <row r="96" spans="1:9" s="2" customFormat="1" ht="30" customHeight="1" x14ac:dyDescent="0.25">
      <c r="A96" s="54" t="s">
        <v>47</v>
      </c>
      <c r="B96" s="140" t="s">
        <v>105</v>
      </c>
      <c r="C96" s="140"/>
      <c r="D96" s="140"/>
      <c r="E96" s="140"/>
      <c r="F96" s="140"/>
      <c r="G96" s="140"/>
      <c r="H96" s="140"/>
      <c r="I96" s="140"/>
    </row>
    <row r="97" spans="1:9" s="2" customFormat="1" ht="49.5" customHeight="1" x14ac:dyDescent="0.25">
      <c r="A97" s="37" t="s">
        <v>48</v>
      </c>
      <c r="B97" s="145" t="s">
        <v>121</v>
      </c>
      <c r="C97" s="140"/>
      <c r="D97" s="140"/>
      <c r="E97" s="140"/>
      <c r="F97" s="140"/>
      <c r="G97" s="140"/>
      <c r="H97" s="140"/>
      <c r="I97" s="140"/>
    </row>
    <row r="98" spans="1:9" s="2" customFormat="1" ht="57" customHeight="1" x14ac:dyDescent="0.25">
      <c r="A98" s="37" t="s">
        <v>62</v>
      </c>
      <c r="B98" s="146" t="s">
        <v>107</v>
      </c>
      <c r="C98" s="146"/>
      <c r="D98" s="146"/>
      <c r="E98" s="146"/>
      <c r="F98" s="146"/>
      <c r="G98" s="146"/>
      <c r="H98" s="146"/>
      <c r="I98" s="146"/>
    </row>
    <row r="99" spans="1:9" s="2" customFormat="1" ht="36" customHeight="1" x14ac:dyDescent="0.25">
      <c r="A99" s="37" t="s">
        <v>74</v>
      </c>
      <c r="B99" s="146" t="s">
        <v>108</v>
      </c>
      <c r="C99" s="146"/>
      <c r="D99" s="146"/>
      <c r="E99" s="146"/>
      <c r="F99" s="146"/>
      <c r="G99" s="146"/>
      <c r="H99" s="146"/>
      <c r="I99" s="146"/>
    </row>
    <row r="100" spans="1:9" s="2" customFormat="1" ht="28.5" customHeight="1" x14ac:dyDescent="0.25">
      <c r="A100" s="37" t="s">
        <v>15</v>
      </c>
      <c r="B100" s="140" t="s">
        <v>110</v>
      </c>
      <c r="C100" s="140"/>
      <c r="D100" s="140"/>
      <c r="E100" s="140"/>
      <c r="F100" s="140"/>
      <c r="G100" s="140"/>
      <c r="H100" s="140"/>
      <c r="I100" s="140"/>
    </row>
    <row r="101" spans="1:9" s="2" customFormat="1" ht="11.25" customHeight="1" x14ac:dyDescent="0.25">
      <c r="A101" s="37"/>
      <c r="B101" s="154" t="s">
        <v>93</v>
      </c>
      <c r="C101" s="154"/>
      <c r="D101" s="56"/>
      <c r="E101" s="56"/>
      <c r="F101" s="56"/>
      <c r="G101" s="56"/>
      <c r="H101" s="56"/>
      <c r="I101" s="56"/>
    </row>
    <row r="102" spans="1:9" s="2" customFormat="1" ht="31.5" customHeight="1" x14ac:dyDescent="0.25">
      <c r="A102" s="37" t="s">
        <v>16</v>
      </c>
      <c r="B102" s="146" t="s">
        <v>122</v>
      </c>
      <c r="C102" s="146"/>
      <c r="D102" s="146"/>
      <c r="E102" s="146"/>
      <c r="F102" s="146"/>
      <c r="G102" s="146"/>
      <c r="H102" s="146"/>
      <c r="I102" s="146"/>
    </row>
    <row r="103" spans="1:9" s="2" customFormat="1" ht="15" customHeight="1" x14ac:dyDescent="0.25">
      <c r="A103" s="37" t="s">
        <v>17</v>
      </c>
      <c r="B103" s="146" t="s">
        <v>124</v>
      </c>
      <c r="C103" s="146"/>
      <c r="D103" s="146"/>
      <c r="E103" s="146"/>
      <c r="F103" s="146"/>
      <c r="G103" s="146"/>
      <c r="H103" s="146"/>
      <c r="I103" s="146"/>
    </row>
    <row r="104" spans="1:9" ht="15.75" customHeight="1" x14ac:dyDescent="0.25">
      <c r="A104" s="29">
        <v>8</v>
      </c>
      <c r="B104" s="141" t="s">
        <v>111</v>
      </c>
      <c r="C104" s="142"/>
      <c r="D104" s="142"/>
      <c r="E104" s="142"/>
      <c r="F104" s="142"/>
      <c r="G104" s="142"/>
      <c r="H104" s="142"/>
      <c r="I104" s="142"/>
    </row>
    <row r="105" spans="1:9" ht="30" customHeight="1" x14ac:dyDescent="0.25">
      <c r="A105" s="29">
        <v>9</v>
      </c>
      <c r="B105" s="141" t="s">
        <v>123</v>
      </c>
      <c r="C105" s="142"/>
      <c r="D105" s="142"/>
      <c r="E105" s="142"/>
      <c r="F105" s="142"/>
      <c r="G105" s="142"/>
      <c r="H105" s="142"/>
      <c r="I105" s="142"/>
    </row>
    <row r="106" spans="1:9" ht="30" customHeight="1" x14ac:dyDescent="0.25">
      <c r="A106" s="29">
        <v>10</v>
      </c>
      <c r="B106" s="139" t="s">
        <v>113</v>
      </c>
      <c r="C106" s="139"/>
      <c r="D106" s="139"/>
      <c r="E106" s="139"/>
      <c r="F106" s="139"/>
      <c r="G106" s="139"/>
      <c r="H106" s="139"/>
      <c r="I106" s="139"/>
    </row>
    <row r="107" spans="1:9" ht="4.5" hidden="1" customHeight="1" x14ac:dyDescent="0.3">
      <c r="A107" s="25"/>
      <c r="B107" s="31"/>
      <c r="C107" s="31"/>
      <c r="D107" s="31"/>
      <c r="E107" s="31"/>
      <c r="F107" s="32"/>
      <c r="G107" s="31"/>
      <c r="H107" s="31"/>
      <c r="I107" s="33"/>
    </row>
    <row r="108" spans="1:9" ht="12.75" customHeight="1" x14ac:dyDescent="0.25">
      <c r="A108" s="30"/>
      <c r="B108" s="151" t="s">
        <v>128</v>
      </c>
      <c r="C108" s="151"/>
      <c r="D108" s="31"/>
      <c r="E108" s="31"/>
      <c r="F108" s="32"/>
      <c r="G108" s="31"/>
      <c r="H108" s="31"/>
      <c r="I108" s="33"/>
    </row>
    <row r="109" spans="1:9" ht="1.5" hidden="1" customHeight="1" x14ac:dyDescent="0.25">
      <c r="A109" s="30"/>
      <c r="B109" s="31"/>
      <c r="C109" s="31"/>
      <c r="D109" s="31"/>
      <c r="E109" s="31"/>
      <c r="F109" s="32"/>
      <c r="G109" s="31"/>
      <c r="H109" s="31"/>
      <c r="I109" s="33"/>
    </row>
    <row r="110" spans="1:9" x14ac:dyDescent="0.25">
      <c r="A110" s="30"/>
      <c r="B110" s="83" t="s">
        <v>104</v>
      </c>
      <c r="C110" s="31"/>
      <c r="D110" s="31"/>
      <c r="E110" s="31"/>
      <c r="F110" s="32"/>
      <c r="G110" s="31"/>
      <c r="H110" s="31"/>
      <c r="I110" s="33"/>
    </row>
    <row r="111" spans="1:9" ht="12" customHeight="1" x14ac:dyDescent="0.25">
      <c r="A111" s="150" t="s">
        <v>19</v>
      </c>
      <c r="B111" s="150"/>
      <c r="C111" s="150"/>
      <c r="D111" s="150"/>
      <c r="E111" s="150"/>
      <c r="F111" s="150"/>
      <c r="G111" s="150"/>
      <c r="H111" s="150"/>
      <c r="I111" s="33"/>
    </row>
    <row r="112" spans="1:9" ht="15" customHeight="1" x14ac:dyDescent="0.25">
      <c r="A112" s="82">
        <v>1</v>
      </c>
      <c r="B112" s="148" t="s">
        <v>69</v>
      </c>
      <c r="C112" s="148"/>
      <c r="D112" s="148"/>
      <c r="E112" s="148"/>
      <c r="F112" s="148"/>
      <c r="G112" s="148"/>
      <c r="H112" s="91">
        <f>1831+75</f>
        <v>1906</v>
      </c>
      <c r="I112" s="61"/>
    </row>
    <row r="113" spans="1:9" ht="18" customHeight="1" x14ac:dyDescent="0.25">
      <c r="A113" s="82">
        <v>2</v>
      </c>
      <c r="B113" s="148" t="s">
        <v>125</v>
      </c>
      <c r="C113" s="148"/>
      <c r="D113" s="148"/>
      <c r="E113" s="148"/>
      <c r="F113" s="148"/>
      <c r="G113" s="148"/>
      <c r="H113" s="91">
        <v>9578</v>
      </c>
      <c r="I113" s="61"/>
    </row>
    <row r="114" spans="1:9" ht="17.25" customHeight="1" x14ac:dyDescent="0.25">
      <c r="A114" s="82">
        <v>3</v>
      </c>
      <c r="B114" s="148" t="s">
        <v>126</v>
      </c>
      <c r="C114" s="148"/>
      <c r="D114" s="148"/>
      <c r="E114" s="148"/>
      <c r="F114" s="148"/>
      <c r="G114" s="148"/>
      <c r="H114" s="91">
        <v>2396</v>
      </c>
      <c r="I114" s="61"/>
    </row>
    <row r="115" spans="1:9" ht="18.75" customHeight="1" x14ac:dyDescent="0.25">
      <c r="A115" s="82">
        <v>4</v>
      </c>
      <c r="B115" s="148" t="s">
        <v>127</v>
      </c>
      <c r="C115" s="148"/>
      <c r="D115" s="148"/>
      <c r="E115" s="148"/>
      <c r="F115" s="148"/>
      <c r="G115" s="148"/>
      <c r="H115" s="91">
        <v>389</v>
      </c>
      <c r="I115" s="61"/>
    </row>
    <row r="116" spans="1:9" ht="15.75" customHeight="1" x14ac:dyDescent="0.25">
      <c r="A116" s="82">
        <v>5</v>
      </c>
      <c r="B116" s="148" t="s">
        <v>68</v>
      </c>
      <c r="C116" s="148"/>
      <c r="D116" s="148"/>
      <c r="E116" s="148"/>
      <c r="F116" s="148"/>
      <c r="G116" s="148"/>
      <c r="H116" s="91">
        <v>1067</v>
      </c>
      <c r="I116" s="61"/>
    </row>
    <row r="117" spans="1:9" x14ac:dyDescent="0.25">
      <c r="A117" s="82">
        <v>6</v>
      </c>
      <c r="B117" s="148" t="s">
        <v>114</v>
      </c>
      <c r="C117" s="148"/>
      <c r="D117" s="148"/>
      <c r="E117" s="148"/>
      <c r="F117" s="148"/>
      <c r="G117" s="148"/>
      <c r="H117" s="92">
        <f>D68</f>
        <v>4000</v>
      </c>
      <c r="I117" s="61"/>
    </row>
    <row r="118" spans="1:9" x14ac:dyDescent="0.25">
      <c r="A118" s="82"/>
      <c r="B118" s="149" t="s">
        <v>70</v>
      </c>
      <c r="C118" s="149"/>
      <c r="D118" s="149"/>
      <c r="E118" s="149"/>
      <c r="F118" s="149"/>
      <c r="G118" s="149"/>
      <c r="H118" s="93">
        <f>SUM(H112:H117)</f>
        <v>19336</v>
      </c>
      <c r="I118" s="61"/>
    </row>
  </sheetData>
  <mergeCells count="127">
    <mergeCell ref="D87:E87"/>
    <mergeCell ref="D92:E92"/>
    <mergeCell ref="F87:G87"/>
    <mergeCell ref="F86:G86"/>
    <mergeCell ref="D88:E88"/>
    <mergeCell ref="F88:G88"/>
    <mergeCell ref="F2:I2"/>
    <mergeCell ref="G1:I1"/>
    <mergeCell ref="D83:E83"/>
    <mergeCell ref="B95:C95"/>
    <mergeCell ref="B101:C101"/>
    <mergeCell ref="D82:E82"/>
    <mergeCell ref="F77:G77"/>
    <mergeCell ref="D89:E89"/>
    <mergeCell ref="D79:E79"/>
    <mergeCell ref="F78:G78"/>
    <mergeCell ref="F81:G81"/>
    <mergeCell ref="D80:E80"/>
    <mergeCell ref="D81:E81"/>
    <mergeCell ref="F89:G89"/>
    <mergeCell ref="D67:E67"/>
    <mergeCell ref="F91:G91"/>
    <mergeCell ref="F67:G67"/>
    <mergeCell ref="F92:G92"/>
    <mergeCell ref="D86:E86"/>
    <mergeCell ref="D75:E75"/>
    <mergeCell ref="D77:E77"/>
    <mergeCell ref="B100:I100"/>
    <mergeCell ref="B116:G116"/>
    <mergeCell ref="B117:G117"/>
    <mergeCell ref="B118:G118"/>
    <mergeCell ref="A111:H111"/>
    <mergeCell ref="B115:G115"/>
    <mergeCell ref="B108:C108"/>
    <mergeCell ref="B112:G112"/>
    <mergeCell ref="B113:G113"/>
    <mergeCell ref="B114:G114"/>
    <mergeCell ref="B103:I103"/>
    <mergeCell ref="F61:G61"/>
    <mergeCell ref="D73:E73"/>
    <mergeCell ref="F74:G74"/>
    <mergeCell ref="F69:G69"/>
    <mergeCell ref="F70:G70"/>
    <mergeCell ref="B106:I106"/>
    <mergeCell ref="B96:I96"/>
    <mergeCell ref="D94:E94"/>
    <mergeCell ref="B104:I104"/>
    <mergeCell ref="F93:G93"/>
    <mergeCell ref="D90:E90"/>
    <mergeCell ref="F94:G94"/>
    <mergeCell ref="D93:E93"/>
    <mergeCell ref="B97:I97"/>
    <mergeCell ref="B98:I98"/>
    <mergeCell ref="B99:I99"/>
    <mergeCell ref="B102:I102"/>
    <mergeCell ref="B105:I105"/>
    <mergeCell ref="I69:I72"/>
    <mergeCell ref="D76:E76"/>
    <mergeCell ref="D74:E74"/>
    <mergeCell ref="D91:E91"/>
    <mergeCell ref="F83:G83"/>
    <mergeCell ref="F90:G90"/>
    <mergeCell ref="D84:E84"/>
    <mergeCell ref="F84:G84"/>
    <mergeCell ref="F82:G82"/>
    <mergeCell ref="F85:G85"/>
    <mergeCell ref="D70:E70"/>
    <mergeCell ref="D69:E69"/>
    <mergeCell ref="F72:G72"/>
    <mergeCell ref="F73:G73"/>
    <mergeCell ref="F79:G79"/>
    <mergeCell ref="D85:E85"/>
    <mergeCell ref="D78:E78"/>
    <mergeCell ref="F80:G80"/>
    <mergeCell ref="F71:G71"/>
    <mergeCell ref="F75:G75"/>
    <mergeCell ref="F76:G76"/>
    <mergeCell ref="D72:E72"/>
    <mergeCell ref="D71:E71"/>
    <mergeCell ref="A3:H3"/>
    <mergeCell ref="F9:G9"/>
    <mergeCell ref="C9:C10"/>
    <mergeCell ref="D56:E56"/>
    <mergeCell ref="D57:E57"/>
    <mergeCell ref="F56:G56"/>
    <mergeCell ref="F50:G50"/>
    <mergeCell ref="F51:G51"/>
    <mergeCell ref="F52:G52"/>
    <mergeCell ref="D9:E9"/>
    <mergeCell ref="D54:E54"/>
    <mergeCell ref="A5:I5"/>
    <mergeCell ref="A9:A10"/>
    <mergeCell ref="B9:B10"/>
    <mergeCell ref="A49:A50"/>
    <mergeCell ref="B49:B50"/>
    <mergeCell ref="D49:E50"/>
    <mergeCell ref="C49:C50"/>
    <mergeCell ref="D51:E51"/>
    <mergeCell ref="D52:E52"/>
    <mergeCell ref="D53:E53"/>
    <mergeCell ref="F53:G53"/>
    <mergeCell ref="D55:E55"/>
    <mergeCell ref="D6:H8"/>
    <mergeCell ref="F49:H49"/>
    <mergeCell ref="D63:E63"/>
    <mergeCell ref="D62:E62"/>
    <mergeCell ref="F58:G58"/>
    <mergeCell ref="A48:I48"/>
    <mergeCell ref="D64:E64"/>
    <mergeCell ref="D66:E66"/>
    <mergeCell ref="D68:E68"/>
    <mergeCell ref="D60:E60"/>
    <mergeCell ref="F55:G55"/>
    <mergeCell ref="F60:G60"/>
    <mergeCell ref="D65:E65"/>
    <mergeCell ref="F65:G65"/>
    <mergeCell ref="F63:G63"/>
    <mergeCell ref="F64:G64"/>
    <mergeCell ref="F66:G66"/>
    <mergeCell ref="F62:G62"/>
    <mergeCell ref="F68:G68"/>
    <mergeCell ref="D58:E58"/>
    <mergeCell ref="F57:G57"/>
    <mergeCell ref="D59:E59"/>
    <mergeCell ref="D61:E61"/>
    <mergeCell ref="F59:G59"/>
    <mergeCell ref="F54:G54"/>
  </mergeCells>
  <pageMargins left="0.74803149606299213" right="0.74803149606299213" top="0.39370078740157483" bottom="0.39370078740157483" header="0.51181102362204722" footer="0.51181102362204722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Малиновская</dc:creator>
  <cp:lastModifiedBy>Юлия Малиновская</cp:lastModifiedBy>
  <cp:lastPrinted>2016-05-25T12:33:00Z</cp:lastPrinted>
  <dcterms:created xsi:type="dcterms:W3CDTF">2010-04-06T09:56:34Z</dcterms:created>
  <dcterms:modified xsi:type="dcterms:W3CDTF">2016-05-25T12:35:50Z</dcterms:modified>
</cp:coreProperties>
</file>