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32" windowHeight="79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<sst xmlns="http://schemas.openxmlformats.org/spreadsheetml/2006/main" count="163" uniqueCount="140">
  <si>
    <t>Аренда офисных помещений</t>
  </si>
  <si>
    <t>Услуги связи и интернет</t>
  </si>
  <si>
    <t>Почтовые расходы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</si>
  <si>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</si>
  <si>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</si>
  <si>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</si>
  <si>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</si>
  <si>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</si>
  <si>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</si>
  <si>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Фонд оплаты труда штатных сотрудников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</si>
  <si>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</si>
  <si>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</si>
  <si>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</si>
  <si>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</si>
  <si>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>Командировочные расходы штатных сотрудников СРО НП АПР</t>
  </si>
  <si>
    <t xml:space="preserve">ПОСТУПЛЕНИЯ </t>
  </si>
  <si>
    <t>Взносы на проведение контроля качества</t>
  </si>
  <si>
    <t>5</t>
  </si>
  <si>
    <t>6</t>
  </si>
  <si>
    <t>7</t>
  </si>
  <si>
    <t>8</t>
  </si>
  <si>
    <t>тыс.руб.</t>
  </si>
  <si>
    <t>ОСТАТОК НА НАЧАЛО ГОДА</t>
  </si>
  <si>
    <t>в том числе:</t>
  </si>
  <si>
    <t xml:space="preserve">дебиторская задолженность по членским взносам </t>
  </si>
  <si>
    <t>III</t>
  </si>
  <si>
    <t>IV</t>
  </si>
  <si>
    <t>Москва и Московская область</t>
  </si>
  <si>
    <t>Центральный региональный филиал</t>
  </si>
  <si>
    <t>Северо-Западный региональный  филиал</t>
  </si>
  <si>
    <t>Южный региональный филиал</t>
  </si>
  <si>
    <t>Поволжский региональный филиал</t>
  </si>
  <si>
    <t>Уральский региональный филиал</t>
  </si>
  <si>
    <t>Сибирский региональный филиал</t>
  </si>
  <si>
    <t>плановые проверки</t>
  </si>
  <si>
    <t>предварительные проверки вступающих в члены СРО НП АПР</t>
  </si>
  <si>
    <t>Дальневосточный региональный филиал</t>
  </si>
  <si>
    <t>аренда офисных помещений в Региональных филиалах</t>
  </si>
  <si>
    <t xml:space="preserve"> с фонда оплаты труда Генеральной дирекции </t>
  </si>
  <si>
    <t xml:space="preserve">с фонда оплаты труда сотрудников Региональных филиалов </t>
  </si>
  <si>
    <t>Генеральная дирекция</t>
  </si>
  <si>
    <t>Поддержка сайта СРО НП АПР и информационная поддержка (приобретение, разработка и обслуживание информационных программ), подписка</t>
  </si>
  <si>
    <t>Программа для ведения реестра СРО НП АПР</t>
  </si>
  <si>
    <t xml:space="preserve"> ИСПОЛНЕНИЕ СМЕТЫ (БЮДЖЕТА) СРО НП АПР ЗА 2012 ГОД </t>
  </si>
  <si>
    <t>%</t>
  </si>
  <si>
    <t>1.1</t>
  </si>
  <si>
    <t>Членские взносы за 2012 год</t>
  </si>
  <si>
    <t>1.2</t>
  </si>
  <si>
    <t xml:space="preserve">Северо-Западный региональный  филиал </t>
  </si>
  <si>
    <t xml:space="preserve">Южный региональный филиал </t>
  </si>
  <si>
    <t xml:space="preserve">Поволжский региональный филиал </t>
  </si>
  <si>
    <t xml:space="preserve">Уральский региональный филиал </t>
  </si>
  <si>
    <t xml:space="preserve">Сибирский региональный филиал </t>
  </si>
  <si>
    <t>прочие</t>
  </si>
  <si>
    <t>Разработка дизайна сайта и поддержание его работы</t>
  </si>
  <si>
    <t>Программы для системы внешнего контроля качества</t>
  </si>
  <si>
    <t>9</t>
  </si>
  <si>
    <t>10</t>
  </si>
  <si>
    <t>Расходы на проведение перерегистрации учредительных документов</t>
  </si>
  <si>
    <t>Хозяйственные расходы</t>
  </si>
  <si>
    <t>Аудиторские услуги</t>
  </si>
  <si>
    <t>Услуги банка за операционно-кассовое обслуживание</t>
  </si>
  <si>
    <t>Транспортные расходы</t>
  </si>
  <si>
    <t>аренда офисных помещений в Москве                                                                              (499 кв.м, средняя стоимость 13,6 тыс.руб. в год)</t>
  </si>
  <si>
    <t>Обучение и тестирование экспертов по контролю качества (397), повышение квалификации экспертов</t>
  </si>
  <si>
    <t>Погашение дебиторской задолженности по членским взносам</t>
  </si>
  <si>
    <t>Фактическое исполнение Сметы СРО НП АПР за 2012 год</t>
  </si>
  <si>
    <t>Денежные средства на расчетном счете</t>
  </si>
  <si>
    <t>примечание</t>
  </si>
  <si>
    <t>1</t>
  </si>
  <si>
    <t>2</t>
  </si>
  <si>
    <t xml:space="preserve"> ВСЕГО (I+II)</t>
  </si>
  <si>
    <t xml:space="preserve"> Генеральная дирекция ( 30 чел)</t>
  </si>
  <si>
    <t xml:space="preserve"> Региональные филиалы (19 чел)</t>
  </si>
  <si>
    <t>Расходы на внешний контроль качества</t>
  </si>
  <si>
    <t>5.1</t>
  </si>
  <si>
    <t>5.2</t>
  </si>
  <si>
    <t>5.3</t>
  </si>
  <si>
    <t>5.4</t>
  </si>
  <si>
    <t>Проведение общих собраний, конференций, круглых столов и т.п.</t>
  </si>
  <si>
    <t>Расходы, связанные с членством в других организациях (IFAC, ТПП, ЕССБА)</t>
  </si>
  <si>
    <t>Прочие расходы</t>
  </si>
  <si>
    <t>Изготовление бланков свидетельств, удостоверений, грамот, благодарностей и пр.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</si>
  <si>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</si>
  <si>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</si>
  <si>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</si>
  <si>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</si>
  <si>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</si>
  <si>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</si>
  <si>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</si>
  <si>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</si>
  <si>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</si>
  <si>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</si>
  <si>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Страховые взносы с фонда оплаты труда</t>
  </si>
  <si>
    <t>Поступило взносов на расчетный счет СРО НП АПР</t>
  </si>
  <si>
    <t>сотрудники Генеральной дирекции</t>
  </si>
  <si>
    <t>сотрудники Региональных филиалов</t>
  </si>
  <si>
    <t>Взносы на участие в конференциях СРО НП  АПР</t>
  </si>
  <si>
    <t>Взносы на участие в мероприятиях Региональных филиалов</t>
  </si>
  <si>
    <t>Страховые взносы рассчитывались в соответствии с законодательно установленной действующей регрессивной шкалой: по ставке 30% облагался годовой доход до 512 тыс.руб., свыше указанного предела - по ставке 10%.</t>
  </si>
  <si>
    <t>Региональные филиалы</t>
  </si>
  <si>
    <t>Назначено по Смете СРО НП АПР на 2012 год, утвержденной Общим собранием СРО НП АПР 31 мая 2012 года</t>
  </si>
  <si>
    <t>Отклонение от сметных значений</t>
  </si>
  <si>
    <t>Сумма</t>
  </si>
  <si>
    <t>3</t>
  </si>
  <si>
    <t>4,5</t>
  </si>
  <si>
    <t>ИТОГО дебиторская задолженность</t>
  </si>
  <si>
    <t>% собираемости взносов</t>
  </si>
  <si>
    <t xml:space="preserve">Список организаций, не погасивших дебиторскую задолженность расположен на сайте СРО НП АПР. </t>
  </si>
  <si>
    <t>Отклонение от сметных значений (+экономия/-перерасход)</t>
  </si>
  <si>
    <t>Расходы на услуги связи и  интернет возросли в связи с тем, что главные эксперты по контролю качества курируют проверки в различных регионах посредством телекоммуникаций, что привело к увеличению расходов на междугороднюю связь.</t>
  </si>
  <si>
    <t>Экономия по данной статье расходов связано с сокращением количества экспертов, принимающих участия в проверках.</t>
  </si>
  <si>
    <t>Экономия по данной статье расходов обусловлена проведением части работ по разработке дизайна, концепции, наполнения сайта силами сотрудников СРО НП АПР.</t>
  </si>
  <si>
    <t xml:space="preserve">Начислено взносов в соответствии с утвержденным в СРО НП АПР Порядком оплаты взносов </t>
  </si>
  <si>
    <t>Возмещение расходов на проезд и проживание внештатных экспертов для проведение проверок по контролю качества</t>
  </si>
  <si>
    <t>Обновление и обслуживание программ: "1С бухгалтерия", "Электронная отчетность", "Кадры и делопроизводство", "КонсультантПлюс", лицензии на программное обеспечение</t>
  </si>
  <si>
    <t>Расходы на приобретение основных средств, расходных материалов, канцтоваров,  и других товарно-материальных ценностей. Расходы на техническое обслуживание.</t>
  </si>
  <si>
    <t>Изготовление полиграфической продукции (календари, буклеты, информация в СМИ)</t>
  </si>
  <si>
    <t>Ремонт офиса</t>
  </si>
  <si>
    <t>Налоги и сборы</t>
  </si>
  <si>
    <t>корректировка дебиторской задолженности по результатам проверок внешнего контроля качества</t>
  </si>
  <si>
    <t>План проведения федеральных конференций СРО НП АПР выполнен полностью. Учитывая  сложное финансовое положение аудиторских организаций и особую значимость тематики конференций (введение МСФО,МСА, Кодекса этики и пр.) конференции для членов СРО НП АПР проводились, в основном, на безвозмездной основе.</t>
  </si>
  <si>
    <t>Экономия по данной статье связана с не проведением региональными филиалами запланированных мероприятий.</t>
  </si>
  <si>
    <t>Разница со строкой 12307 Бухгалтерского баланса на 31.12.2012 года составляет 57 тысяч рублей, которые представляют собой задолженность по неоплаченным штрафам на пополнение средств компенсационного фонда не отражаемого в Смете.</t>
  </si>
  <si>
    <t>Примечание №2 к Расходной части исполнения Сметы за 2012год</t>
  </si>
  <si>
    <r>
      <t xml:space="preserve">Расходы Центрального Совета , связанные с управлением СРО НП АПР 
</t>
    </r>
    <r>
      <rPr>
        <i/>
        <sz val="10"/>
        <color indexed="8"/>
        <rFont val="Times New Roman"/>
        <family val="1"/>
      </rPr>
      <t>(в т.ч. компенсация расходов на проезд и проживание председателей Советов Региональный Филиалов и Центрального Совета АПР, руководителей Комитетов и Комиссий, руководителей отделений для участия в заседаниях Центрального Совета СРО НП АПР, конференциях, круглых столах и др. мероприятиях СРО НП АПР).</t>
    </r>
  </si>
  <si>
    <t>Разница со строкой 12307 Бухгалтерского баланса на 31.12.2011 года составляет 98 тысяч рублей, которые представляют собой задолженность по неоплаченным штрафам на пополнение средств компенсационного фонда не отражаемого в Смете. Дебиторская задолженность по членским взносам составляет 3 785 тыс.руб.,дебиторская задолженность по членским взносам на проведение контроля качества составляет 67 тыс.руб.</t>
  </si>
  <si>
    <t>Примечание №1 к Доходной части исполнения Сметы за 2012 год</t>
  </si>
  <si>
    <t>Приложение к Расходной части исполнения сметы за 2012 год</t>
  </si>
  <si>
    <t>Фонд оплаты труда сотрудников Департамента контроля качества, включая главных экспертов по контролю качества</t>
  </si>
  <si>
    <t>Страховые взносы с фонда оплаты труда сотрудников Департамента контроля качества, включая главных экспертов по контролю качества</t>
  </si>
  <si>
    <t>Командировочные раходы штатных сотрудников Департамента контроля качества, включая главных экспертов по контролю качества</t>
  </si>
  <si>
    <t>Информационная поддержка (приобретение, разработка и обслуживание информационных программ)</t>
  </si>
  <si>
    <t>Аренда помещения Департамента контроля качества и штатных главных экспертов</t>
  </si>
  <si>
    <t>Расходы на осуществление деятельности по проведению внешнего контроля качества в СРО НП АПР</t>
  </si>
  <si>
    <t>Расходы по п. 5 исполнения Расходной части Сметы за 2012 год (по внештатным экспертам)</t>
  </si>
  <si>
    <r>
      <t>Несмотря на уменьшение численности аудиторских организаций и индивидуальных аудиторов на 4%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не выполнение доходной части Сметы составило всего 1,7%.</t>
    </r>
  </si>
  <si>
    <t>Итого расходы на внешний контроль качества</t>
  </si>
  <si>
    <t>По состоянию на 20 мая 2013 года дебиторская задолженность составляет 3 715 тыс.руб.</t>
  </si>
  <si>
    <t>ОСТАТОК НА КОНЕЦ ГОДА (III-IV)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</si>
</sst>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  <numFmt numFmtId="168" formatCode="#,##0.0_ ;\-#,##0.0\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64" fillId="0" borderId="0" xfId="0" applyFont="1" applyBorder="1" applyAlignment="1">
      <alignment horizontal="right" vertical="top"/>
    </xf>
    <xf numFmtId="49" fontId="63" fillId="0" borderId="10" xfId="0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top"/>
    </xf>
    <xf numFmtId="0" fontId="66" fillId="0" borderId="10" xfId="0" applyFont="1" applyBorder="1" applyAlignment="1">
      <alignment horizontal="right" vertical="center"/>
    </xf>
    <xf numFmtId="0" fontId="64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165" fontId="63" fillId="0" borderId="10" xfId="0" applyNumberFormat="1" applyFont="1" applyBorder="1" applyAlignment="1">
      <alignment/>
    </xf>
    <xf numFmtId="165" fontId="6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166" fontId="63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36" fillId="33" borderId="0" xfId="0" applyFont="1" applyFill="1" applyAlignment="1">
      <alignment/>
    </xf>
    <xf numFmtId="0" fontId="5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horizontal="right" vertical="center"/>
    </xf>
    <xf numFmtId="0" fontId="69" fillId="33" borderId="10" xfId="0" applyFont="1" applyFill="1" applyBorder="1" applyAlignment="1">
      <alignment horizontal="right" vertical="center" wrapText="1"/>
    </xf>
    <xf numFmtId="0" fontId="7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65" fillId="0" borderId="11" xfId="0" applyNumberFormat="1" applyFont="1" applyBorder="1" applyAlignment="1">
      <alignment horizontal="center" vertical="center" wrapText="1"/>
    </xf>
    <xf numFmtId="165" fontId="66" fillId="0" borderId="10" xfId="0" applyNumberFormat="1" applyFont="1" applyBorder="1" applyAlignment="1">
      <alignment/>
    </xf>
    <xf numFmtId="0" fontId="63" fillId="0" borderId="0" xfId="0" applyFont="1" applyBorder="1" applyAlignment="1">
      <alignment horizontal="center"/>
    </xf>
    <xf numFmtId="165" fontId="68" fillId="0" borderId="10" xfId="0" applyNumberFormat="1" applyFont="1" applyBorder="1" applyAlignment="1">
      <alignment/>
    </xf>
    <xf numFmtId="49" fontId="67" fillId="0" borderId="10" xfId="0" applyNumberFormat="1" applyFont="1" applyBorder="1" applyAlignment="1">
      <alignment horizontal="left" vertical="center"/>
    </xf>
    <xf numFmtId="0" fontId="67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/>
    </xf>
    <xf numFmtId="0" fontId="7" fillId="33" borderId="0" xfId="0" applyFont="1" applyFill="1" applyAlignment="1">
      <alignment/>
    </xf>
    <xf numFmtId="0" fontId="68" fillId="0" borderId="0" xfId="0" applyFont="1" applyAlignment="1">
      <alignment horizontal="center"/>
    </xf>
    <xf numFmtId="166" fontId="66" fillId="0" borderId="10" xfId="0" applyNumberFormat="1" applyFont="1" applyBorder="1" applyAlignment="1">
      <alignment/>
    </xf>
    <xf numFmtId="166" fontId="68" fillId="0" borderId="10" xfId="0" applyNumberFormat="1" applyFont="1" applyBorder="1" applyAlignment="1">
      <alignment/>
    </xf>
    <xf numFmtId="0" fontId="68" fillId="0" borderId="0" xfId="0" applyFont="1" applyBorder="1" applyAlignment="1">
      <alignment horizontal="right" vertical="top"/>
    </xf>
    <xf numFmtId="2" fontId="71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72" fillId="0" borderId="11" xfId="0" applyNumberFormat="1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49" fontId="63" fillId="0" borderId="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49" fontId="6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top"/>
    </xf>
    <xf numFmtId="49" fontId="67" fillId="0" borderId="10" xfId="0" applyNumberFormat="1" applyFont="1" applyBorder="1" applyAlignment="1">
      <alignment horizontal="left" vertical="top"/>
    </xf>
    <xf numFmtId="49" fontId="65" fillId="0" borderId="10" xfId="0" applyNumberFormat="1" applyFont="1" applyBorder="1" applyAlignment="1">
      <alignment horizontal="left" vertical="top"/>
    </xf>
    <xf numFmtId="0" fontId="73" fillId="0" borderId="0" xfId="0" applyFont="1" applyAlignment="1">
      <alignment/>
    </xf>
    <xf numFmtId="166" fontId="71" fillId="0" borderId="10" xfId="0" applyNumberFormat="1" applyFont="1" applyBorder="1" applyAlignment="1">
      <alignment/>
    </xf>
    <xf numFmtId="165" fontId="65" fillId="0" borderId="10" xfId="0" applyNumberFormat="1" applyFont="1" applyBorder="1" applyAlignment="1">
      <alignment/>
    </xf>
    <xf numFmtId="165" fontId="74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49" fontId="63" fillId="0" borderId="0" xfId="0" applyNumberFormat="1" applyFont="1" applyBorder="1" applyAlignment="1">
      <alignment horizontal="right" vertical="center" wrapText="1"/>
    </xf>
    <xf numFmtId="165" fontId="70" fillId="0" borderId="10" xfId="0" applyNumberFormat="1" applyFont="1" applyBorder="1" applyAlignment="1">
      <alignment/>
    </xf>
    <xf numFmtId="0" fontId="67" fillId="0" borderId="0" xfId="0" applyFont="1" applyBorder="1" applyAlignment="1">
      <alignment horizontal="left" vertical="center" wrapText="1"/>
    </xf>
    <xf numFmtId="1" fontId="62" fillId="0" borderId="0" xfId="0" applyNumberFormat="1" applyFont="1" applyAlignment="1">
      <alignment/>
    </xf>
    <xf numFmtId="0" fontId="68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167" fontId="63" fillId="0" borderId="10" xfId="58" applyNumberFormat="1" applyFont="1" applyBorder="1" applyAlignment="1">
      <alignment horizontal="left" vertical="center" wrapText="1"/>
    </xf>
    <xf numFmtId="167" fontId="63" fillId="0" borderId="10" xfId="58" applyNumberFormat="1" applyFont="1" applyBorder="1" applyAlignment="1">
      <alignment vertical="center" wrapText="1"/>
    </xf>
    <xf numFmtId="167" fontId="63" fillId="0" borderId="10" xfId="58" applyNumberFormat="1" applyFont="1" applyBorder="1" applyAlignment="1">
      <alignment/>
    </xf>
    <xf numFmtId="167" fontId="65" fillId="0" borderId="10" xfId="58" applyNumberFormat="1" applyFont="1" applyBorder="1" applyAlignment="1">
      <alignment horizontal="right" vertical="center"/>
    </xf>
    <xf numFmtId="167" fontId="70" fillId="0" borderId="10" xfId="58" applyNumberFormat="1" applyFont="1" applyBorder="1" applyAlignment="1">
      <alignment/>
    </xf>
    <xf numFmtId="167" fontId="69" fillId="0" borderId="10" xfId="58" applyNumberFormat="1" applyFont="1" applyBorder="1" applyAlignment="1">
      <alignment horizontal="right" vertical="center"/>
    </xf>
    <xf numFmtId="167" fontId="67" fillId="0" borderId="10" xfId="58" applyNumberFormat="1" applyFont="1" applyBorder="1" applyAlignment="1">
      <alignment/>
    </xf>
    <xf numFmtId="167" fontId="65" fillId="0" borderId="10" xfId="58" applyNumberFormat="1" applyFont="1" applyBorder="1" applyAlignment="1">
      <alignment horizontal="left" vertical="center"/>
    </xf>
    <xf numFmtId="167" fontId="65" fillId="0" borderId="10" xfId="58" applyNumberFormat="1" applyFont="1" applyBorder="1" applyAlignment="1">
      <alignment vertical="center"/>
    </xf>
    <xf numFmtId="167" fontId="65" fillId="0" borderId="10" xfId="58" applyNumberFormat="1" applyFont="1" applyBorder="1" applyAlignment="1">
      <alignment/>
    </xf>
    <xf numFmtId="167" fontId="67" fillId="0" borderId="10" xfId="58" applyNumberFormat="1" applyFont="1" applyBorder="1" applyAlignment="1">
      <alignment horizontal="left" vertical="center"/>
    </xf>
    <xf numFmtId="167" fontId="67" fillId="0" borderId="10" xfId="58" applyNumberFormat="1" applyFont="1" applyBorder="1" applyAlignment="1">
      <alignment vertical="center"/>
    </xf>
    <xf numFmtId="167" fontId="3" fillId="33" borderId="10" xfId="58" applyNumberFormat="1" applyFont="1" applyFill="1" applyBorder="1" applyAlignment="1">
      <alignment/>
    </xf>
    <xf numFmtId="167" fontId="66" fillId="0" borderId="10" xfId="58" applyNumberFormat="1" applyFont="1" applyBorder="1" applyAlignment="1">
      <alignment/>
    </xf>
    <xf numFmtId="167" fontId="67" fillId="0" borderId="10" xfId="58" applyNumberFormat="1" applyFont="1" applyBorder="1" applyAlignment="1">
      <alignment vertical="center" wrapText="1"/>
    </xf>
    <xf numFmtId="167" fontId="8" fillId="33" borderId="10" xfId="58" applyNumberFormat="1" applyFont="1" applyFill="1" applyBorder="1" applyAlignment="1">
      <alignment/>
    </xf>
    <xf numFmtId="167" fontId="69" fillId="0" borderId="10" xfId="58" applyNumberFormat="1" applyFont="1" applyBorder="1" applyAlignment="1">
      <alignment/>
    </xf>
    <xf numFmtId="167" fontId="66" fillId="0" borderId="10" xfId="58" applyNumberFormat="1" applyFont="1" applyBorder="1" applyAlignment="1">
      <alignment horizontal="right" vertical="center"/>
    </xf>
    <xf numFmtId="167" fontId="68" fillId="0" borderId="10" xfId="58" applyNumberFormat="1" applyFont="1" applyBorder="1" applyAlignment="1">
      <alignment/>
    </xf>
    <xf numFmtId="167" fontId="66" fillId="0" borderId="10" xfId="58" applyNumberFormat="1" applyFont="1" applyBorder="1" applyAlignment="1">
      <alignment horizontal="right" vertical="center" wrapText="1"/>
    </xf>
    <xf numFmtId="167" fontId="75" fillId="0" borderId="10" xfId="58" applyNumberFormat="1" applyFont="1" applyBorder="1" applyAlignment="1">
      <alignment/>
    </xf>
    <xf numFmtId="168" fontId="63" fillId="0" borderId="10" xfId="58" applyNumberFormat="1" applyFont="1" applyBorder="1" applyAlignment="1">
      <alignment/>
    </xf>
    <xf numFmtId="0" fontId="68" fillId="0" borderId="10" xfId="0" applyFont="1" applyBorder="1" applyAlignment="1">
      <alignment horizontal="right" vertical="top"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6" fillId="33" borderId="10" xfId="58" applyNumberFormat="1" applyFont="1" applyFill="1" applyBorder="1" applyAlignment="1">
      <alignment/>
    </xf>
    <xf numFmtId="0" fontId="9" fillId="33" borderId="10" xfId="58" applyNumberFormat="1" applyFont="1" applyFill="1" applyBorder="1" applyAlignment="1">
      <alignment/>
    </xf>
    <xf numFmtId="0" fontId="3" fillId="33" borderId="10" xfId="58" applyNumberFormat="1" applyFont="1" applyFill="1" applyBorder="1" applyAlignment="1">
      <alignment/>
    </xf>
    <xf numFmtId="0" fontId="66" fillId="0" borderId="10" xfId="58" applyNumberFormat="1" applyFont="1" applyBorder="1" applyAlignment="1">
      <alignment/>
    </xf>
    <xf numFmtId="0" fontId="13" fillId="33" borderId="10" xfId="58" applyNumberFormat="1" applyFont="1" applyFill="1" applyBorder="1" applyAlignment="1">
      <alignment/>
    </xf>
    <xf numFmtId="0" fontId="8" fillId="33" borderId="10" xfId="58" applyNumberFormat="1" applyFont="1" applyFill="1" applyBorder="1" applyAlignment="1">
      <alignment/>
    </xf>
    <xf numFmtId="0" fontId="63" fillId="0" borderId="10" xfId="58" applyNumberFormat="1" applyFont="1" applyBorder="1" applyAlignment="1">
      <alignment/>
    </xf>
    <xf numFmtId="49" fontId="67" fillId="0" borderId="11" xfId="0" applyNumberFormat="1" applyFont="1" applyBorder="1" applyAlignment="1">
      <alignment horizontal="left" vertical="top"/>
    </xf>
    <xf numFmtId="0" fontId="68" fillId="0" borderId="12" xfId="0" applyFont="1" applyBorder="1" applyAlignment="1">
      <alignment horizontal="right" vertical="top"/>
    </xf>
    <xf numFmtId="1" fontId="7" fillId="33" borderId="13" xfId="58" applyNumberFormat="1" applyFont="1" applyFill="1" applyBorder="1" applyAlignment="1">
      <alignment horizontal="center"/>
    </xf>
    <xf numFmtId="1" fontId="68" fillId="0" borderId="14" xfId="58" applyNumberFormat="1" applyFont="1" applyBorder="1" applyAlignment="1">
      <alignment horizontal="center"/>
    </xf>
    <xf numFmtId="0" fontId="6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1" fontId="65" fillId="0" borderId="13" xfId="58" applyNumberFormat="1" applyFont="1" applyBorder="1" applyAlignment="1">
      <alignment/>
    </xf>
    <xf numFmtId="1" fontId="65" fillId="0" borderId="14" xfId="58" applyNumberFormat="1" applyFont="1" applyBorder="1" applyAlignment="1">
      <alignment/>
    </xf>
    <xf numFmtId="167" fontId="67" fillId="0" borderId="13" xfId="58" applyNumberFormat="1" applyFont="1" applyBorder="1" applyAlignment="1">
      <alignment horizontal="center"/>
    </xf>
    <xf numFmtId="167" fontId="67" fillId="0" borderId="14" xfId="58" applyNumberFormat="1" applyFont="1" applyBorder="1" applyAlignment="1">
      <alignment horizontal="center"/>
    </xf>
    <xf numFmtId="167" fontId="66" fillId="0" borderId="13" xfId="58" applyNumberFormat="1" applyFont="1" applyBorder="1" applyAlignment="1">
      <alignment horizontal="center"/>
    </xf>
    <xf numFmtId="167" fontId="66" fillId="0" borderId="14" xfId="58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68" fillId="0" borderId="15" xfId="0" applyFont="1" applyBorder="1" applyAlignment="1">
      <alignment horizontal="right"/>
    </xf>
    <xf numFmtId="1" fontId="66" fillId="0" borderId="13" xfId="58" applyNumberFormat="1" applyFont="1" applyBorder="1" applyAlignment="1">
      <alignment/>
    </xf>
    <xf numFmtId="1" fontId="66" fillId="0" borderId="14" xfId="58" applyNumberFormat="1" applyFont="1" applyBorder="1" applyAlignment="1">
      <alignment/>
    </xf>
    <xf numFmtId="0" fontId="68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67" fontId="70" fillId="0" borderId="10" xfId="58" applyNumberFormat="1" applyFont="1" applyBorder="1" applyAlignment="1">
      <alignment horizontal="center"/>
    </xf>
    <xf numFmtId="1" fontId="63" fillId="0" borderId="13" xfId="58" applyNumberFormat="1" applyFont="1" applyBorder="1" applyAlignment="1">
      <alignment/>
    </xf>
    <xf numFmtId="1" fontId="63" fillId="0" borderId="14" xfId="58" applyNumberFormat="1" applyFont="1" applyBorder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1" fontId="71" fillId="0" borderId="13" xfId="58" applyNumberFormat="1" applyFont="1" applyBorder="1" applyAlignment="1">
      <alignment/>
    </xf>
    <xf numFmtId="1" fontId="71" fillId="0" borderId="14" xfId="58" applyNumberFormat="1" applyFont="1" applyBorder="1" applyAlignment="1">
      <alignment/>
    </xf>
    <xf numFmtId="167" fontId="68" fillId="0" borderId="13" xfId="58" applyNumberFormat="1" applyFont="1" applyBorder="1" applyAlignment="1">
      <alignment horizontal="center"/>
    </xf>
    <xf numFmtId="167" fontId="68" fillId="0" borderId="14" xfId="58" applyNumberFormat="1" applyFont="1" applyBorder="1" applyAlignment="1">
      <alignment horizontal="center"/>
    </xf>
    <xf numFmtId="167" fontId="70" fillId="0" borderId="13" xfId="58" applyNumberFormat="1" applyFont="1" applyBorder="1" applyAlignment="1">
      <alignment horizontal="center"/>
    </xf>
    <xf numFmtId="167" fontId="70" fillId="0" borderId="14" xfId="58" applyNumberFormat="1" applyFont="1" applyBorder="1" applyAlignment="1">
      <alignment horizontal="center"/>
    </xf>
    <xf numFmtId="1" fontId="68" fillId="0" borderId="13" xfId="58" applyNumberFormat="1" applyFont="1" applyBorder="1" applyAlignment="1">
      <alignment horizontal="center"/>
    </xf>
    <xf numFmtId="1" fontId="68" fillId="0" borderId="14" xfId="58" applyNumberFormat="1" applyFont="1" applyBorder="1" applyAlignment="1">
      <alignment horizontal="center"/>
    </xf>
    <xf numFmtId="167" fontId="63" fillId="0" borderId="13" xfId="58" applyNumberFormat="1" applyFont="1" applyBorder="1" applyAlignment="1">
      <alignment horizontal="center"/>
    </xf>
    <xf numFmtId="167" fontId="63" fillId="0" borderId="14" xfId="58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4" fillId="0" borderId="0" xfId="0" applyFont="1" applyBorder="1" applyAlignment="1">
      <alignment horizontal="right"/>
    </xf>
    <xf numFmtId="167" fontId="65" fillId="0" borderId="13" xfId="58" applyNumberFormat="1" applyFont="1" applyBorder="1" applyAlignment="1">
      <alignment horizontal="center"/>
    </xf>
    <xf numFmtId="167" fontId="65" fillId="0" borderId="14" xfId="58" applyNumberFormat="1" applyFont="1" applyBorder="1" applyAlignment="1">
      <alignment horizontal="center"/>
    </xf>
    <xf numFmtId="1" fontId="68" fillId="0" borderId="13" xfId="58" applyNumberFormat="1" applyFont="1" applyBorder="1" applyAlignment="1">
      <alignment/>
    </xf>
    <xf numFmtId="1" fontId="68" fillId="0" borderId="14" xfId="58" applyNumberFormat="1" applyFont="1" applyBorder="1" applyAlignment="1">
      <alignment/>
    </xf>
    <xf numFmtId="1" fontId="74" fillId="0" borderId="13" xfId="58" applyNumberFormat="1" applyFont="1" applyBorder="1" applyAlignment="1">
      <alignment/>
    </xf>
    <xf numFmtId="1" fontId="74" fillId="0" borderId="14" xfId="58" applyNumberFormat="1" applyFont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right" vertical="center"/>
    </xf>
    <xf numFmtId="0" fontId="63" fillId="0" borderId="18" xfId="0" applyFont="1" applyBorder="1" applyAlignment="1">
      <alignment horizontal="right" vertical="center"/>
    </xf>
    <xf numFmtId="0" fontId="63" fillId="0" borderId="14" xfId="0" applyFont="1" applyBorder="1" applyAlignment="1">
      <alignment horizontal="right" vertical="center"/>
    </xf>
    <xf numFmtId="49" fontId="63" fillId="0" borderId="11" xfId="0" applyNumberFormat="1" applyFont="1" applyBorder="1" applyAlignment="1">
      <alignment horizontal="center" vertical="top" wrapText="1"/>
    </xf>
    <xf numFmtId="49" fontId="63" fillId="0" borderId="17" xfId="0" applyNumberFormat="1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right" vertical="center" wrapText="1"/>
    </xf>
    <xf numFmtId="0" fontId="63" fillId="0" borderId="18" xfId="0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left" vertical="center" wrapText="1"/>
    </xf>
    <xf numFmtId="167" fontId="63" fillId="0" borderId="18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150" zoomScaleNormal="150" zoomScalePageLayoutView="0" workbookViewId="0" topLeftCell="A1">
      <selection activeCell="A2" sqref="A2:H2"/>
    </sheetView>
  </sheetViews>
  <sheetFormatPr defaultColWidth="9.140625" defaultRowHeight="15"/>
  <cols>
    <col min="1" max="1" width="6.421875" style="9" customWidth="1"/>
    <col min="2" max="2" width="55.7109375" style="0" customWidth="1"/>
    <col min="3" max="3" width="15.140625" style="0" customWidth="1"/>
    <col min="4" max="4" width="14.421875" style="0" customWidth="1"/>
    <col min="5" max="5" width="14.57421875" style="0" customWidth="1"/>
    <col min="6" max="6" width="11.28125" style="18" customWidth="1"/>
    <col min="7" max="7" width="7.00390625" style="0" customWidth="1"/>
    <col min="8" max="8" width="12.8515625" style="0" customWidth="1"/>
    <col min="9" max="9" width="5.28125" style="28" customWidth="1"/>
  </cols>
  <sheetData>
    <row r="1" spans="1:9" ht="20.25">
      <c r="A1" s="36"/>
      <c r="B1" s="37"/>
      <c r="C1" s="37"/>
      <c r="D1" s="11"/>
      <c r="E1" s="11"/>
      <c r="F1" s="38"/>
      <c r="G1" s="141"/>
      <c r="H1" s="141"/>
      <c r="I1" s="39"/>
    </row>
    <row r="2" spans="1:9" ht="20.25">
      <c r="A2" s="161" t="s">
        <v>43</v>
      </c>
      <c r="B2" s="161"/>
      <c r="C2" s="161"/>
      <c r="D2" s="161"/>
      <c r="E2" s="161"/>
      <c r="F2" s="161"/>
      <c r="G2" s="161"/>
      <c r="H2" s="161"/>
      <c r="I2" s="39"/>
    </row>
    <row r="3" spans="1:9" ht="6" customHeight="1">
      <c r="A3" s="6"/>
      <c r="B3" s="27"/>
      <c r="C3" s="37"/>
      <c r="D3" s="37"/>
      <c r="E3" s="37"/>
      <c r="F3" s="38"/>
      <c r="G3" s="37"/>
      <c r="H3" s="37"/>
      <c r="I3" s="39"/>
    </row>
    <row r="4" spans="1:9" s="1" customFormat="1" ht="23.25" customHeight="1">
      <c r="A4" s="150" t="s">
        <v>21</v>
      </c>
      <c r="B4" s="151"/>
      <c r="C4" s="151"/>
      <c r="D4" s="151"/>
      <c r="E4" s="151"/>
      <c r="F4" s="151"/>
      <c r="G4" s="151"/>
      <c r="H4" s="151"/>
      <c r="I4" s="152"/>
    </row>
    <row r="5" spans="1:9" s="1" customFormat="1" ht="26.25" customHeight="1">
      <c r="A5" s="73" t="s">
        <v>10</v>
      </c>
      <c r="B5" s="74" t="s">
        <v>22</v>
      </c>
      <c r="C5" s="75">
        <v>12479</v>
      </c>
      <c r="D5" s="138"/>
      <c r="E5" s="168"/>
      <c r="F5" s="168"/>
      <c r="G5" s="168"/>
      <c r="H5" s="139"/>
      <c r="I5" s="25"/>
    </row>
    <row r="6" spans="1:9" s="1" customFormat="1" ht="19.5" customHeight="1">
      <c r="A6" s="73"/>
      <c r="B6" s="76" t="s">
        <v>23</v>
      </c>
      <c r="C6" s="77"/>
      <c r="D6" s="138"/>
      <c r="E6" s="168"/>
      <c r="F6" s="168"/>
      <c r="G6" s="168"/>
      <c r="H6" s="139"/>
      <c r="I6" s="25"/>
    </row>
    <row r="7" spans="1:9" s="1" customFormat="1" ht="19.5" customHeight="1">
      <c r="A7" s="73"/>
      <c r="B7" s="78" t="s">
        <v>67</v>
      </c>
      <c r="C7" s="79">
        <v>8627</v>
      </c>
      <c r="D7" s="138"/>
      <c r="E7" s="168"/>
      <c r="F7" s="168"/>
      <c r="G7" s="168"/>
      <c r="H7" s="139"/>
      <c r="I7" s="25"/>
    </row>
    <row r="8" spans="1:9" s="1" customFormat="1" ht="18.75" customHeight="1">
      <c r="A8" s="73"/>
      <c r="B8" s="78" t="s">
        <v>24</v>
      </c>
      <c r="C8" s="79">
        <v>3852</v>
      </c>
      <c r="D8" s="138"/>
      <c r="E8" s="168"/>
      <c r="F8" s="168"/>
      <c r="G8" s="168"/>
      <c r="H8" s="139"/>
      <c r="I8" s="64">
        <v>1</v>
      </c>
    </row>
    <row r="9" spans="1:9" s="1" customFormat="1" ht="93.75" customHeight="1">
      <c r="A9" s="153" t="s">
        <v>4</v>
      </c>
      <c r="B9" s="155" t="s">
        <v>8</v>
      </c>
      <c r="C9" s="162" t="s">
        <v>101</v>
      </c>
      <c r="D9" s="148" t="s">
        <v>66</v>
      </c>
      <c r="E9" s="149"/>
      <c r="F9" s="148" t="s">
        <v>102</v>
      </c>
      <c r="G9" s="149"/>
      <c r="H9" s="45" t="s">
        <v>107</v>
      </c>
      <c r="I9" s="46" t="s">
        <v>68</v>
      </c>
    </row>
    <row r="10" spans="1:9" s="1" customFormat="1" ht="92.25" customHeight="1">
      <c r="A10" s="154"/>
      <c r="B10" s="156"/>
      <c r="C10" s="163"/>
      <c r="D10" s="44" t="s">
        <v>113</v>
      </c>
      <c r="E10" s="43" t="s">
        <v>94</v>
      </c>
      <c r="F10" s="29" t="s">
        <v>103</v>
      </c>
      <c r="G10" s="29" t="s">
        <v>44</v>
      </c>
      <c r="H10" s="29"/>
      <c r="I10" s="25"/>
    </row>
    <row r="11" spans="1:9" ht="22.5" customHeight="1">
      <c r="A11" s="73" t="s">
        <v>11</v>
      </c>
      <c r="B11" s="74" t="s">
        <v>15</v>
      </c>
      <c r="C11" s="75">
        <f>C12+C33+C43+C47</f>
        <v>81715</v>
      </c>
      <c r="D11" s="75">
        <f>D12+D33+D43+D47</f>
        <v>80112</v>
      </c>
      <c r="E11" s="75">
        <f>E12+E33+E43+E47</f>
        <v>77157.5</v>
      </c>
      <c r="F11" s="98">
        <f>F12+F33+F43+F47</f>
        <v>-1603</v>
      </c>
      <c r="G11" s="13">
        <f>100-100+F11/C11*100</f>
        <v>-1.9616961390197636</v>
      </c>
      <c r="H11" s="13">
        <f>E11/D11*100</f>
        <v>96.31203814659477</v>
      </c>
      <c r="I11" s="26">
        <v>2</v>
      </c>
    </row>
    <row r="12" spans="1:9" s="59" customFormat="1" ht="15.75" customHeight="1">
      <c r="A12" s="80">
        <v>1</v>
      </c>
      <c r="B12" s="81" t="s">
        <v>5</v>
      </c>
      <c r="C12" s="82">
        <f>C15+C16+C17+C18+C19+C20+C21+C22</f>
        <v>66790</v>
      </c>
      <c r="D12" s="82">
        <f>D15+D16+D17+D18+D19+D20+D21+D22</f>
        <v>66371</v>
      </c>
      <c r="E12" s="82">
        <f>E13+E23</f>
        <v>63612</v>
      </c>
      <c r="F12" s="99">
        <f>F15+F16+F17+F18+F19+F20+F21+F22</f>
        <v>-419</v>
      </c>
      <c r="G12" s="13">
        <f aca="true" t="shared" si="0" ref="G12:G22">100-100+F12/C12*100</f>
        <v>-0.627339422069172</v>
      </c>
      <c r="H12" s="61">
        <f>E12/D12*100</f>
        <v>95.84306398879029</v>
      </c>
      <c r="I12" s="63"/>
    </row>
    <row r="13" spans="1:10" s="2" customFormat="1" ht="15.75" customHeight="1">
      <c r="A13" s="83" t="s">
        <v>45</v>
      </c>
      <c r="B13" s="84" t="s">
        <v>46</v>
      </c>
      <c r="C13" s="79">
        <f>SUM(C15:C22)</f>
        <v>66790</v>
      </c>
      <c r="D13" s="79">
        <f>SUM(D15:D22)</f>
        <v>66371</v>
      </c>
      <c r="E13" s="79">
        <f>SUM(E15:E22)</f>
        <v>61486</v>
      </c>
      <c r="F13" s="100">
        <f>SUM(F15:F22)</f>
        <v>-419</v>
      </c>
      <c r="G13" s="66">
        <f t="shared" si="0"/>
        <v>-0.627339422069172</v>
      </c>
      <c r="H13" s="14">
        <f>E13/D13*100</f>
        <v>92.63985776920643</v>
      </c>
      <c r="I13" s="34"/>
      <c r="J13" s="68"/>
    </row>
    <row r="14" spans="1:9" s="2" customFormat="1" ht="15.75" customHeight="1">
      <c r="A14" s="83"/>
      <c r="B14" s="76" t="str">
        <f>B6</f>
        <v>в том числе:</v>
      </c>
      <c r="C14" s="79"/>
      <c r="D14" s="79"/>
      <c r="E14" s="79"/>
      <c r="F14" s="85"/>
      <c r="G14" s="13"/>
      <c r="H14" s="30"/>
      <c r="I14" s="34"/>
    </row>
    <row r="15" spans="1:9" s="2" customFormat="1" ht="15.75" customHeight="1">
      <c r="A15" s="83"/>
      <c r="B15" s="78" t="s">
        <v>27</v>
      </c>
      <c r="C15" s="86">
        <v>30338</v>
      </c>
      <c r="D15" s="86">
        <v>30820</v>
      </c>
      <c r="E15" s="86">
        <f>11250+17421.5</f>
        <v>28671.5</v>
      </c>
      <c r="F15" s="101">
        <f>D15-C15</f>
        <v>482</v>
      </c>
      <c r="G15" s="30">
        <f t="shared" si="0"/>
        <v>1.5887665633858528</v>
      </c>
      <c r="H15" s="30">
        <f>E15/D15*100</f>
        <v>93.02887735236858</v>
      </c>
      <c r="I15" s="34"/>
    </row>
    <row r="16" spans="1:9" s="2" customFormat="1" ht="15.75" customHeight="1">
      <c r="A16" s="83"/>
      <c r="B16" s="78" t="s">
        <v>28</v>
      </c>
      <c r="C16" s="86">
        <v>4198</v>
      </c>
      <c r="D16" s="86">
        <f>4400-43</f>
        <v>4357</v>
      </c>
      <c r="E16" s="86">
        <v>4103.5</v>
      </c>
      <c r="F16" s="101">
        <f aca="true" t="shared" si="1" ref="F16:F43">D16-C16</f>
        <v>159</v>
      </c>
      <c r="G16" s="30">
        <f t="shared" si="0"/>
        <v>3.78751786565031</v>
      </c>
      <c r="H16" s="30">
        <f aca="true" t="shared" si="2" ref="H16:H50">E16/D16*100</f>
        <v>94.18177645168694</v>
      </c>
      <c r="I16" s="34"/>
    </row>
    <row r="17" spans="1:9" s="2" customFormat="1" ht="15.75" customHeight="1">
      <c r="A17" s="83"/>
      <c r="B17" s="78" t="s">
        <v>29</v>
      </c>
      <c r="C17" s="86">
        <v>7570</v>
      </c>
      <c r="D17" s="86">
        <f>7739-92</f>
        <v>7647</v>
      </c>
      <c r="E17" s="86">
        <v>7351</v>
      </c>
      <c r="F17" s="101">
        <f t="shared" si="1"/>
        <v>77</v>
      </c>
      <c r="G17" s="30">
        <f t="shared" si="0"/>
        <v>1.0171730515191546</v>
      </c>
      <c r="H17" s="30">
        <f t="shared" si="2"/>
        <v>96.1292009938538</v>
      </c>
      <c r="I17" s="34"/>
    </row>
    <row r="18" spans="1:9" s="2" customFormat="1" ht="15.75" customHeight="1">
      <c r="A18" s="83"/>
      <c r="B18" s="78" t="s">
        <v>30</v>
      </c>
      <c r="C18" s="86">
        <v>5011</v>
      </c>
      <c r="D18" s="86">
        <f>4465-129</f>
        <v>4336</v>
      </c>
      <c r="E18" s="86">
        <v>3866</v>
      </c>
      <c r="F18" s="101">
        <f t="shared" si="1"/>
        <v>-675</v>
      </c>
      <c r="G18" s="30">
        <f t="shared" si="0"/>
        <v>-13.470365196567553</v>
      </c>
      <c r="H18" s="30">
        <f t="shared" si="2"/>
        <v>89.16051660516605</v>
      </c>
      <c r="I18" s="34"/>
    </row>
    <row r="19" spans="1:9" s="2" customFormat="1" ht="15.75" customHeight="1">
      <c r="A19" s="83"/>
      <c r="B19" s="78" t="s">
        <v>31</v>
      </c>
      <c r="C19" s="86">
        <v>6318</v>
      </c>
      <c r="D19" s="86">
        <f>6313-105</f>
        <v>6208</v>
      </c>
      <c r="E19" s="86">
        <v>5466</v>
      </c>
      <c r="F19" s="101">
        <f t="shared" si="1"/>
        <v>-110</v>
      </c>
      <c r="G19" s="30">
        <f t="shared" si="0"/>
        <v>-1.741057296612852</v>
      </c>
      <c r="H19" s="30">
        <f t="shared" si="2"/>
        <v>88.04768041237114</v>
      </c>
      <c r="I19" s="34"/>
    </row>
    <row r="20" spans="1:9" s="2" customFormat="1" ht="15.75" customHeight="1">
      <c r="A20" s="83"/>
      <c r="B20" s="78" t="s">
        <v>32</v>
      </c>
      <c r="C20" s="86">
        <v>5279</v>
      </c>
      <c r="D20" s="86">
        <f>5569-102</f>
        <v>5467</v>
      </c>
      <c r="E20" s="86">
        <v>4948</v>
      </c>
      <c r="F20" s="101">
        <f t="shared" si="1"/>
        <v>188</v>
      </c>
      <c r="G20" s="30">
        <f t="shared" si="0"/>
        <v>3.561280545557871</v>
      </c>
      <c r="H20" s="30">
        <f t="shared" si="2"/>
        <v>90.50667642216939</v>
      </c>
      <c r="I20" s="34"/>
    </row>
    <row r="21" spans="1:9" s="2" customFormat="1" ht="15.75" customHeight="1">
      <c r="A21" s="83"/>
      <c r="B21" s="78" t="s">
        <v>33</v>
      </c>
      <c r="C21" s="86">
        <v>5682</v>
      </c>
      <c r="D21" s="86">
        <f>5375-152</f>
        <v>5223</v>
      </c>
      <c r="E21" s="86">
        <v>4965</v>
      </c>
      <c r="F21" s="101">
        <f t="shared" si="1"/>
        <v>-459</v>
      </c>
      <c r="G21" s="30">
        <f t="shared" si="0"/>
        <v>-8.078141499472016</v>
      </c>
      <c r="H21" s="30">
        <f t="shared" si="2"/>
        <v>95.06031016657094</v>
      </c>
      <c r="I21" s="34"/>
    </row>
    <row r="22" spans="1:9" s="2" customFormat="1" ht="15.75" customHeight="1">
      <c r="A22" s="83"/>
      <c r="B22" s="78" t="s">
        <v>36</v>
      </c>
      <c r="C22" s="86">
        <v>2394</v>
      </c>
      <c r="D22" s="86">
        <f>2335-22</f>
        <v>2313</v>
      </c>
      <c r="E22" s="86">
        <v>2115</v>
      </c>
      <c r="F22" s="101">
        <f t="shared" si="1"/>
        <v>-81</v>
      </c>
      <c r="G22" s="30">
        <f t="shared" si="0"/>
        <v>-3.3834586466165413</v>
      </c>
      <c r="H22" s="30">
        <f t="shared" si="2"/>
        <v>91.43968871595331</v>
      </c>
      <c r="I22" s="34"/>
    </row>
    <row r="23" spans="1:9" s="2" customFormat="1" ht="33" customHeight="1">
      <c r="A23" s="83" t="s">
        <v>47</v>
      </c>
      <c r="B23" s="87" t="s">
        <v>65</v>
      </c>
      <c r="C23" s="86"/>
      <c r="D23" s="79">
        <f>SUM(D25:D32)</f>
        <v>3785</v>
      </c>
      <c r="E23" s="79">
        <f>SUM(E25:E32)</f>
        <v>2126</v>
      </c>
      <c r="F23" s="88"/>
      <c r="G23" s="14"/>
      <c r="H23" s="32">
        <f t="shared" si="2"/>
        <v>56.16908850726552</v>
      </c>
      <c r="I23" s="26">
        <v>3</v>
      </c>
    </row>
    <row r="24" spans="1:9" s="2" customFormat="1" ht="15.75" customHeight="1">
      <c r="A24" s="83"/>
      <c r="B24" s="76" t="str">
        <f>B14</f>
        <v>в том числе:</v>
      </c>
      <c r="C24" s="86"/>
      <c r="D24" s="79"/>
      <c r="E24" s="89"/>
      <c r="F24" s="88"/>
      <c r="G24" s="14"/>
      <c r="H24" s="30"/>
      <c r="I24" s="34"/>
    </row>
    <row r="25" spans="1:9" s="2" customFormat="1" ht="15.75" customHeight="1">
      <c r="A25" s="83"/>
      <c r="B25" s="90" t="s">
        <v>27</v>
      </c>
      <c r="C25" s="86"/>
      <c r="D25" s="91">
        <v>1409</v>
      </c>
      <c r="E25" s="86">
        <f>277+472</f>
        <v>749</v>
      </c>
      <c r="F25" s="88"/>
      <c r="G25" s="14"/>
      <c r="H25" s="30">
        <f t="shared" si="2"/>
        <v>53.1582682753726</v>
      </c>
      <c r="I25" s="34"/>
    </row>
    <row r="26" spans="1:9" s="2" customFormat="1" ht="15.75" customHeight="1">
      <c r="A26" s="83"/>
      <c r="B26" s="90" t="s">
        <v>28</v>
      </c>
      <c r="C26" s="86"/>
      <c r="D26" s="91">
        <v>273</v>
      </c>
      <c r="E26" s="86">
        <f>74+135</f>
        <v>209</v>
      </c>
      <c r="F26" s="88"/>
      <c r="G26" s="14"/>
      <c r="H26" s="30">
        <f t="shared" si="2"/>
        <v>76.55677655677655</v>
      </c>
      <c r="I26" s="34"/>
    </row>
    <row r="27" spans="1:9" s="2" customFormat="1" ht="15.75" customHeight="1">
      <c r="A27" s="83"/>
      <c r="B27" s="90" t="s">
        <v>29</v>
      </c>
      <c r="C27" s="86"/>
      <c r="D27" s="91">
        <v>270</v>
      </c>
      <c r="E27" s="86">
        <f>60+96</f>
        <v>156</v>
      </c>
      <c r="F27" s="88"/>
      <c r="G27" s="14"/>
      <c r="H27" s="30">
        <f t="shared" si="2"/>
        <v>57.77777777777777</v>
      </c>
      <c r="I27" s="34"/>
    </row>
    <row r="28" spans="1:9" s="2" customFormat="1" ht="15.75" customHeight="1">
      <c r="A28" s="83"/>
      <c r="B28" s="90" t="s">
        <v>30</v>
      </c>
      <c r="C28" s="86"/>
      <c r="D28" s="91">
        <v>362</v>
      </c>
      <c r="E28" s="86">
        <f>64+88</f>
        <v>152</v>
      </c>
      <c r="F28" s="88"/>
      <c r="G28" s="14"/>
      <c r="H28" s="30">
        <f t="shared" si="2"/>
        <v>41.988950276243095</v>
      </c>
      <c r="I28" s="34"/>
    </row>
    <row r="29" spans="1:9" s="2" customFormat="1" ht="15.75" customHeight="1">
      <c r="A29" s="83"/>
      <c r="B29" s="90" t="s">
        <v>31</v>
      </c>
      <c r="C29" s="86"/>
      <c r="D29" s="91">
        <v>475</v>
      </c>
      <c r="E29" s="86">
        <f>134+153</f>
        <v>287</v>
      </c>
      <c r="F29" s="88"/>
      <c r="G29" s="14"/>
      <c r="H29" s="30">
        <f t="shared" si="2"/>
        <v>60.421052631578945</v>
      </c>
      <c r="I29" s="34"/>
    </row>
    <row r="30" spans="1:9" s="2" customFormat="1" ht="15.75" customHeight="1">
      <c r="A30" s="83"/>
      <c r="B30" s="90" t="s">
        <v>32</v>
      </c>
      <c r="C30" s="86"/>
      <c r="D30" s="91">
        <v>425</v>
      </c>
      <c r="E30" s="86">
        <f>50+226</f>
        <v>276</v>
      </c>
      <c r="F30" s="88"/>
      <c r="G30" s="14"/>
      <c r="H30" s="30">
        <f t="shared" si="2"/>
        <v>64.94117647058823</v>
      </c>
      <c r="I30" s="34"/>
    </row>
    <row r="31" spans="1:9" s="2" customFormat="1" ht="15.75" customHeight="1">
      <c r="A31" s="83"/>
      <c r="B31" s="90" t="s">
        <v>33</v>
      </c>
      <c r="C31" s="86"/>
      <c r="D31" s="91">
        <v>428</v>
      </c>
      <c r="E31" s="86">
        <f>103+88</f>
        <v>191</v>
      </c>
      <c r="F31" s="88"/>
      <c r="G31" s="14"/>
      <c r="H31" s="30">
        <f t="shared" si="2"/>
        <v>44.626168224299064</v>
      </c>
      <c r="I31" s="34"/>
    </row>
    <row r="32" spans="1:9" s="2" customFormat="1" ht="15.75" customHeight="1">
      <c r="A32" s="83"/>
      <c r="B32" s="90" t="s">
        <v>36</v>
      </c>
      <c r="C32" s="86"/>
      <c r="D32" s="91">
        <v>143</v>
      </c>
      <c r="E32" s="86">
        <f>33+73</f>
        <v>106</v>
      </c>
      <c r="F32" s="88"/>
      <c r="G32" s="14"/>
      <c r="H32" s="30">
        <f t="shared" si="2"/>
        <v>74.12587412587412</v>
      </c>
      <c r="I32" s="34"/>
    </row>
    <row r="33" spans="1:9" s="59" customFormat="1" ht="16.5" customHeight="1">
      <c r="A33" s="80">
        <f>A12+1</f>
        <v>2</v>
      </c>
      <c r="B33" s="81" t="s">
        <v>6</v>
      </c>
      <c r="C33" s="82">
        <f>SUM(C35:C42)</f>
        <v>1500</v>
      </c>
      <c r="D33" s="82">
        <f>D35+D36+D37+D38+D39+D40+D41+D42</f>
        <v>1427</v>
      </c>
      <c r="E33" s="82">
        <f>E35+E36+E37+E38+E39+E40+E41+E42</f>
        <v>1407</v>
      </c>
      <c r="F33" s="102">
        <f t="shared" si="1"/>
        <v>-73</v>
      </c>
      <c r="G33" s="61">
        <f>100-100-(-F33)/C33*100</f>
        <v>-4.866666666666666</v>
      </c>
      <c r="H33" s="62">
        <f t="shared" si="2"/>
        <v>98.59845830413455</v>
      </c>
      <c r="I33" s="63"/>
    </row>
    <row r="34" spans="1:9" s="2" customFormat="1" ht="16.5" customHeight="1">
      <c r="A34" s="83"/>
      <c r="B34" s="76" t="str">
        <f>B14</f>
        <v>в том числе:</v>
      </c>
      <c r="C34" s="79"/>
      <c r="D34" s="79"/>
      <c r="E34" s="79"/>
      <c r="F34" s="103"/>
      <c r="G34" s="14"/>
      <c r="H34" s="30"/>
      <c r="I34" s="34"/>
    </row>
    <row r="35" spans="1:9" s="2" customFormat="1" ht="16.5" customHeight="1">
      <c r="A35" s="83"/>
      <c r="B35" s="90" t="s">
        <v>27</v>
      </c>
      <c r="C35" s="86">
        <v>497</v>
      </c>
      <c r="D35" s="89">
        <v>489</v>
      </c>
      <c r="E35" s="89">
        <v>489</v>
      </c>
      <c r="F35" s="103">
        <f t="shared" si="1"/>
        <v>-8</v>
      </c>
      <c r="G35" s="30">
        <f>100-100-(-F35)/C35*100</f>
        <v>-1.6096579476861168</v>
      </c>
      <c r="H35" s="30">
        <f t="shared" si="2"/>
        <v>100</v>
      </c>
      <c r="I35" s="34"/>
    </row>
    <row r="36" spans="1:9" s="2" customFormat="1" ht="16.5" customHeight="1">
      <c r="A36" s="83"/>
      <c r="B36" s="90" t="s">
        <v>28</v>
      </c>
      <c r="C36" s="86">
        <v>15</v>
      </c>
      <c r="D36" s="89">
        <v>9</v>
      </c>
      <c r="E36" s="89">
        <v>9</v>
      </c>
      <c r="F36" s="103">
        <f t="shared" si="1"/>
        <v>-6</v>
      </c>
      <c r="G36" s="30">
        <f aca="true" t="shared" si="3" ref="G36:G42">100-100-(-F36)/C36*100</f>
        <v>-40</v>
      </c>
      <c r="H36" s="30">
        <f t="shared" si="2"/>
        <v>100</v>
      </c>
      <c r="I36" s="34"/>
    </row>
    <row r="37" spans="1:9" s="2" customFormat="1" ht="16.5" customHeight="1">
      <c r="A37" s="83"/>
      <c r="B37" s="90" t="s">
        <v>48</v>
      </c>
      <c r="C37" s="86">
        <v>48</v>
      </c>
      <c r="D37" s="89">
        <v>170</v>
      </c>
      <c r="E37" s="89">
        <v>170</v>
      </c>
      <c r="F37" s="103">
        <f t="shared" si="1"/>
        <v>122</v>
      </c>
      <c r="G37" s="30">
        <f t="shared" si="3"/>
        <v>254.16666666666666</v>
      </c>
      <c r="H37" s="30">
        <f t="shared" si="2"/>
        <v>100</v>
      </c>
      <c r="I37" s="34"/>
    </row>
    <row r="38" spans="1:9" s="2" customFormat="1" ht="16.5" customHeight="1">
      <c r="A38" s="83"/>
      <c r="B38" s="90" t="s">
        <v>49</v>
      </c>
      <c r="C38" s="86">
        <v>176</v>
      </c>
      <c r="D38" s="89">
        <v>161</v>
      </c>
      <c r="E38" s="89">
        <v>161</v>
      </c>
      <c r="F38" s="103">
        <f t="shared" si="1"/>
        <v>-15</v>
      </c>
      <c r="G38" s="30">
        <f t="shared" si="3"/>
        <v>-8.522727272727272</v>
      </c>
      <c r="H38" s="30">
        <f t="shared" si="2"/>
        <v>100</v>
      </c>
      <c r="I38" s="34"/>
    </row>
    <row r="39" spans="1:9" s="2" customFormat="1" ht="16.5" customHeight="1">
      <c r="A39" s="83"/>
      <c r="B39" s="90" t="s">
        <v>50</v>
      </c>
      <c r="C39" s="86">
        <v>250</v>
      </c>
      <c r="D39" s="89">
        <v>200</v>
      </c>
      <c r="E39" s="89">
        <v>180</v>
      </c>
      <c r="F39" s="103">
        <f t="shared" si="1"/>
        <v>-50</v>
      </c>
      <c r="G39" s="30">
        <f t="shared" si="3"/>
        <v>-20</v>
      </c>
      <c r="H39" s="30">
        <f t="shared" si="2"/>
        <v>90</v>
      </c>
      <c r="I39" s="34"/>
    </row>
    <row r="40" spans="1:9" s="2" customFormat="1" ht="16.5" customHeight="1">
      <c r="A40" s="83"/>
      <c r="B40" s="90" t="s">
        <v>51</v>
      </c>
      <c r="C40" s="86">
        <v>344</v>
      </c>
      <c r="D40" s="89">
        <v>304</v>
      </c>
      <c r="E40" s="89">
        <v>304</v>
      </c>
      <c r="F40" s="103">
        <f t="shared" si="1"/>
        <v>-40</v>
      </c>
      <c r="G40" s="30">
        <f t="shared" si="3"/>
        <v>-11.627906976744185</v>
      </c>
      <c r="H40" s="30">
        <f t="shared" si="2"/>
        <v>100</v>
      </c>
      <c r="I40" s="34"/>
    </row>
    <row r="41" spans="1:9" s="2" customFormat="1" ht="16.5" customHeight="1">
      <c r="A41" s="83"/>
      <c r="B41" s="90" t="s">
        <v>52</v>
      </c>
      <c r="C41" s="86">
        <v>100</v>
      </c>
      <c r="D41" s="89">
        <v>83</v>
      </c>
      <c r="E41" s="89">
        <v>83</v>
      </c>
      <c r="F41" s="103">
        <f t="shared" si="1"/>
        <v>-17</v>
      </c>
      <c r="G41" s="30">
        <f t="shared" si="3"/>
        <v>-17</v>
      </c>
      <c r="H41" s="30">
        <f t="shared" si="2"/>
        <v>100</v>
      </c>
      <c r="I41" s="34"/>
    </row>
    <row r="42" spans="1:9" s="2" customFormat="1" ht="16.5" customHeight="1">
      <c r="A42" s="83"/>
      <c r="B42" s="90" t="s">
        <v>36</v>
      </c>
      <c r="C42" s="86">
        <v>70</v>
      </c>
      <c r="D42" s="89">
        <v>11</v>
      </c>
      <c r="E42" s="89">
        <v>11</v>
      </c>
      <c r="F42" s="103">
        <f t="shared" si="1"/>
        <v>-59</v>
      </c>
      <c r="G42" s="30">
        <f t="shared" si="3"/>
        <v>-84.28571428571429</v>
      </c>
      <c r="H42" s="30">
        <f t="shared" si="2"/>
        <v>100</v>
      </c>
      <c r="I42" s="34"/>
    </row>
    <row r="43" spans="1:9" s="59" customFormat="1" ht="15">
      <c r="A43" s="80">
        <f>A33+1</f>
        <v>3</v>
      </c>
      <c r="B43" s="81" t="s">
        <v>16</v>
      </c>
      <c r="C43" s="82">
        <f>C45+C46</f>
        <v>11050</v>
      </c>
      <c r="D43" s="82">
        <f>D45+D46</f>
        <v>12021</v>
      </c>
      <c r="E43" s="82">
        <f>E45+E46</f>
        <v>11845.5</v>
      </c>
      <c r="F43" s="102">
        <f t="shared" si="1"/>
        <v>971</v>
      </c>
      <c r="G43" s="61">
        <f>100+F43/C43*100-100</f>
        <v>8.787330316742086</v>
      </c>
      <c r="H43" s="62">
        <f t="shared" si="2"/>
        <v>98.54005490391813</v>
      </c>
      <c r="I43" s="63"/>
    </row>
    <row r="44" spans="1:9" s="2" customFormat="1" ht="15">
      <c r="A44" s="83"/>
      <c r="B44" s="76" t="str">
        <f>B34</f>
        <v>в том числе:</v>
      </c>
      <c r="C44" s="79"/>
      <c r="D44" s="79"/>
      <c r="E44" s="79"/>
      <c r="F44" s="88"/>
      <c r="G44" s="61"/>
      <c r="H44" s="30"/>
      <c r="I44" s="34"/>
    </row>
    <row r="45" spans="1:9" s="2" customFormat="1" ht="15">
      <c r="A45" s="83"/>
      <c r="B45" s="90" t="s">
        <v>34</v>
      </c>
      <c r="C45" s="86">
        <v>10600</v>
      </c>
      <c r="D45" s="86">
        <v>11784</v>
      </c>
      <c r="E45" s="89">
        <v>11609</v>
      </c>
      <c r="F45" s="103">
        <f>D45-C45</f>
        <v>1184</v>
      </c>
      <c r="G45" s="30">
        <f>100+F45/C45*100-100</f>
        <v>11.169811320754718</v>
      </c>
      <c r="H45" s="30">
        <f t="shared" si="2"/>
        <v>98.51493550577054</v>
      </c>
      <c r="I45" s="34"/>
    </row>
    <row r="46" spans="1:9" s="2" customFormat="1" ht="27">
      <c r="A46" s="83"/>
      <c r="B46" s="92" t="s">
        <v>35</v>
      </c>
      <c r="C46" s="86">
        <v>450</v>
      </c>
      <c r="D46" s="86">
        <v>237</v>
      </c>
      <c r="E46" s="86">
        <v>236.5</v>
      </c>
      <c r="F46" s="103">
        <f aca="true" t="shared" si="4" ref="F46:F51">D46-C46</f>
        <v>-213</v>
      </c>
      <c r="G46" s="30">
        <f>100+F46/C46*100-100</f>
        <v>-47.333333333333336</v>
      </c>
      <c r="H46" s="30">
        <f t="shared" si="2"/>
        <v>99.78902953586498</v>
      </c>
      <c r="I46" s="34"/>
    </row>
    <row r="47" spans="1:9" s="59" customFormat="1" ht="15" customHeight="1">
      <c r="A47" s="80">
        <f>A43+1</f>
        <v>4</v>
      </c>
      <c r="B47" s="81" t="s">
        <v>3</v>
      </c>
      <c r="C47" s="82">
        <f>SUM(C49:C51)</f>
        <v>2375</v>
      </c>
      <c r="D47" s="82">
        <f>SUM(D49:D51)</f>
        <v>293</v>
      </c>
      <c r="E47" s="82">
        <f>SUM(E49:E51)</f>
        <v>293</v>
      </c>
      <c r="F47" s="102">
        <f t="shared" si="4"/>
        <v>-2082</v>
      </c>
      <c r="G47" s="61">
        <f>100+(-F47)/C47*100-100</f>
        <v>87.66315789473686</v>
      </c>
      <c r="H47" s="62">
        <f t="shared" si="2"/>
        <v>100</v>
      </c>
      <c r="I47" s="63"/>
    </row>
    <row r="48" spans="1:9" s="2" customFormat="1" ht="15" customHeight="1">
      <c r="A48" s="83"/>
      <c r="B48" s="76" t="str">
        <f>B44</f>
        <v>в том числе:</v>
      </c>
      <c r="C48" s="79"/>
      <c r="D48" s="79"/>
      <c r="E48" s="79"/>
      <c r="F48" s="103"/>
      <c r="G48" s="61"/>
      <c r="H48" s="30"/>
      <c r="I48" s="34"/>
    </row>
    <row r="49" spans="1:9" s="2" customFormat="1" ht="15" customHeight="1">
      <c r="A49" s="83"/>
      <c r="B49" s="90" t="s">
        <v>97</v>
      </c>
      <c r="C49" s="86">
        <v>1500</v>
      </c>
      <c r="D49" s="79">
        <v>84</v>
      </c>
      <c r="E49" s="79">
        <v>84</v>
      </c>
      <c r="F49" s="103">
        <f t="shared" si="4"/>
        <v>-1416</v>
      </c>
      <c r="G49" s="30">
        <f>100+(-F49)/C49*100-100</f>
        <v>94.39999999999998</v>
      </c>
      <c r="H49" s="30">
        <f t="shared" si="2"/>
        <v>100</v>
      </c>
      <c r="I49" s="26">
        <v>4</v>
      </c>
    </row>
    <row r="50" spans="1:9" s="2" customFormat="1" ht="31.5" customHeight="1">
      <c r="A50" s="83"/>
      <c r="B50" s="92" t="s">
        <v>98</v>
      </c>
      <c r="C50" s="86">
        <v>875</v>
      </c>
      <c r="D50" s="79">
        <v>73</v>
      </c>
      <c r="E50" s="79">
        <v>73</v>
      </c>
      <c r="F50" s="103">
        <f t="shared" si="4"/>
        <v>-802</v>
      </c>
      <c r="G50" s="30">
        <f>100+(-F50)/C50*100-100</f>
        <v>91.65714285714284</v>
      </c>
      <c r="H50" s="30">
        <f t="shared" si="2"/>
        <v>100</v>
      </c>
      <c r="I50" s="26">
        <v>5</v>
      </c>
    </row>
    <row r="51" spans="1:9" s="2" customFormat="1" ht="18.75" customHeight="1">
      <c r="A51" s="83"/>
      <c r="B51" s="92" t="s">
        <v>53</v>
      </c>
      <c r="C51" s="86"/>
      <c r="D51" s="79">
        <v>136</v>
      </c>
      <c r="E51" s="79">
        <v>136</v>
      </c>
      <c r="F51" s="103">
        <f t="shared" si="4"/>
        <v>136</v>
      </c>
      <c r="G51" s="30"/>
      <c r="H51" s="30">
        <v>100</v>
      </c>
      <c r="I51" s="34"/>
    </row>
    <row r="52" spans="1:9" s="2" customFormat="1" ht="23.25" customHeight="1">
      <c r="A52" s="73" t="s">
        <v>25</v>
      </c>
      <c r="B52" s="74" t="s">
        <v>71</v>
      </c>
      <c r="C52" s="75">
        <f>C5+C11</f>
        <v>94194</v>
      </c>
      <c r="D52" s="75">
        <f>D11+C5</f>
        <v>92591</v>
      </c>
      <c r="E52" s="75">
        <f>E5+E11+C7</f>
        <v>85784.5</v>
      </c>
      <c r="F52" s="104">
        <f>F5+F11</f>
        <v>-1603</v>
      </c>
      <c r="G52" s="94">
        <f>100+(-F52)/C52*100-100</f>
        <v>1.701806909144949</v>
      </c>
      <c r="H52" s="94">
        <f>E52/D52*100</f>
        <v>92.64885356028124</v>
      </c>
      <c r="I52" s="75"/>
    </row>
    <row r="54" spans="1:9" s="2" customFormat="1" ht="25.5" customHeight="1">
      <c r="A54" s="164" t="s">
        <v>21</v>
      </c>
      <c r="B54" s="165"/>
      <c r="C54" s="165"/>
      <c r="D54" s="165"/>
      <c r="E54" s="165"/>
      <c r="F54" s="165"/>
      <c r="G54" s="165"/>
      <c r="H54" s="165"/>
      <c r="I54" s="166"/>
    </row>
    <row r="55" spans="1:9" s="2" customFormat="1" ht="33" customHeight="1">
      <c r="A55" s="157" t="s">
        <v>4</v>
      </c>
      <c r="B55" s="158" t="s">
        <v>8</v>
      </c>
      <c r="C55" s="159" t="s">
        <v>101</v>
      </c>
      <c r="D55" s="160" t="s">
        <v>66</v>
      </c>
      <c r="E55" s="160"/>
      <c r="F55" s="159" t="s">
        <v>109</v>
      </c>
      <c r="G55" s="159"/>
      <c r="H55" s="159"/>
      <c r="I55" s="34"/>
    </row>
    <row r="56" spans="1:9" s="2" customFormat="1" ht="117" customHeight="1">
      <c r="A56" s="157"/>
      <c r="B56" s="158"/>
      <c r="C56" s="159"/>
      <c r="D56" s="160"/>
      <c r="E56" s="160"/>
      <c r="F56" s="160" t="s">
        <v>103</v>
      </c>
      <c r="G56" s="160"/>
      <c r="H56" s="3" t="s">
        <v>44</v>
      </c>
      <c r="I56" s="46" t="s">
        <v>68</v>
      </c>
    </row>
    <row r="57" spans="1:9" s="2" customFormat="1" ht="18.75" customHeight="1">
      <c r="A57" s="7" t="s">
        <v>26</v>
      </c>
      <c r="B57" s="4" t="s">
        <v>7</v>
      </c>
      <c r="C57" s="75">
        <f>C58+C62+C66+C70+C74+C79+C80+C84+C89+C90+C91+C92</f>
        <v>81631</v>
      </c>
      <c r="D57" s="138">
        <f>D58+D62+D66+D70+D74+D79+D80+D84+D89+D90+D91+D92</f>
        <v>75466</v>
      </c>
      <c r="E57" s="139"/>
      <c r="F57" s="127">
        <f>C57-D57</f>
        <v>6165</v>
      </c>
      <c r="G57" s="128"/>
      <c r="H57" s="16">
        <f>F57/C57*100</f>
        <v>7.552277933628155</v>
      </c>
      <c r="I57" s="26"/>
    </row>
    <row r="58" spans="1:9" s="59" customFormat="1" ht="16.5" customHeight="1">
      <c r="A58" s="54">
        <v>1</v>
      </c>
      <c r="B58" s="49" t="s">
        <v>0</v>
      </c>
      <c r="C58" s="82">
        <f>C60+C61</f>
        <v>8942</v>
      </c>
      <c r="D58" s="142">
        <f>SUM(D60:E61)</f>
        <v>8720.5</v>
      </c>
      <c r="E58" s="143"/>
      <c r="F58" s="130">
        <f>C58-D58</f>
        <v>221.5</v>
      </c>
      <c r="G58" s="131"/>
      <c r="H58" s="60">
        <f>F58/C58*100</f>
        <v>2.477074479982107</v>
      </c>
      <c r="I58" s="26"/>
    </row>
    <row r="59" spans="1:9" s="2" customFormat="1" ht="16.5" customHeight="1">
      <c r="A59" s="55"/>
      <c r="B59" s="8" t="str">
        <f>B48</f>
        <v>в том числе:</v>
      </c>
      <c r="C59" s="79"/>
      <c r="D59" s="138"/>
      <c r="E59" s="139"/>
      <c r="F59" s="120"/>
      <c r="G59" s="121"/>
      <c r="H59" s="16"/>
      <c r="I59" s="26"/>
    </row>
    <row r="60" spans="1:9" s="2" customFormat="1" ht="31.5" customHeight="1">
      <c r="A60" s="55"/>
      <c r="B60" s="48" t="s">
        <v>63</v>
      </c>
      <c r="C60" s="86">
        <v>6608</v>
      </c>
      <c r="D60" s="115">
        <v>6759.8</v>
      </c>
      <c r="E60" s="116"/>
      <c r="F60" s="120">
        <f>C60-D60</f>
        <v>-151.80000000000018</v>
      </c>
      <c r="G60" s="121"/>
      <c r="H60" s="40">
        <f>F60/C60*100</f>
        <v>-2.2972154963680413</v>
      </c>
      <c r="I60" s="26"/>
    </row>
    <row r="61" spans="1:9" s="2" customFormat="1" ht="16.5" customHeight="1">
      <c r="A61" s="55"/>
      <c r="B61" s="48" t="s">
        <v>37</v>
      </c>
      <c r="C61" s="86">
        <v>2334</v>
      </c>
      <c r="D61" s="115">
        <v>1960.7</v>
      </c>
      <c r="E61" s="116"/>
      <c r="F61" s="120">
        <f>C61-D61</f>
        <v>373.29999999999995</v>
      </c>
      <c r="G61" s="121"/>
      <c r="H61" s="40">
        <f>F61/C61*100</f>
        <v>15.994001713796054</v>
      </c>
      <c r="I61" s="26"/>
    </row>
    <row r="62" spans="1:9" s="59" customFormat="1" ht="17.25" customHeight="1">
      <c r="A62" s="54">
        <f>A58+1</f>
        <v>2</v>
      </c>
      <c r="B62" s="50" t="s">
        <v>9</v>
      </c>
      <c r="C62" s="82">
        <f>C64+C65</f>
        <v>37154</v>
      </c>
      <c r="D62" s="142">
        <v>37152</v>
      </c>
      <c r="E62" s="143"/>
      <c r="F62" s="111">
        <f>C62-D62</f>
        <v>2</v>
      </c>
      <c r="G62" s="112"/>
      <c r="H62" s="60">
        <f>100-100-F62/C62*100</f>
        <v>-0.005383000484470044</v>
      </c>
      <c r="I62" s="26"/>
    </row>
    <row r="63" spans="1:9" s="2" customFormat="1" ht="17.25" customHeight="1">
      <c r="A63" s="55"/>
      <c r="B63" s="8" t="str">
        <f>B59</f>
        <v>в том числе:</v>
      </c>
      <c r="C63" s="79"/>
      <c r="D63" s="138"/>
      <c r="E63" s="139"/>
      <c r="F63" s="120"/>
      <c r="G63" s="121"/>
      <c r="H63" s="16"/>
      <c r="I63" s="26"/>
    </row>
    <row r="64" spans="1:9" s="2" customFormat="1" ht="17.25" customHeight="1">
      <c r="A64" s="55"/>
      <c r="B64" s="12" t="s">
        <v>72</v>
      </c>
      <c r="C64" s="86">
        <v>26169</v>
      </c>
      <c r="D64" s="115">
        <v>26172.5</v>
      </c>
      <c r="E64" s="116"/>
      <c r="F64" s="120">
        <f>C64-D64</f>
        <v>-3.5</v>
      </c>
      <c r="G64" s="121"/>
      <c r="H64" s="40">
        <f>100-100-F64/C64*100</f>
        <v>0.013374603538537965</v>
      </c>
      <c r="I64" s="26"/>
    </row>
    <row r="65" spans="1:9" s="2" customFormat="1" ht="30" customHeight="1">
      <c r="A65" s="55"/>
      <c r="B65" s="12" t="s">
        <v>73</v>
      </c>
      <c r="C65" s="86">
        <v>10985</v>
      </c>
      <c r="D65" s="115">
        <v>10978.5</v>
      </c>
      <c r="E65" s="116"/>
      <c r="F65" s="120">
        <f>C65-D65</f>
        <v>6.5</v>
      </c>
      <c r="G65" s="121"/>
      <c r="H65" s="40">
        <f>F65/C65*100</f>
        <v>0.0591715976331361</v>
      </c>
      <c r="I65" s="26"/>
    </row>
    <row r="66" spans="1:9" s="59" customFormat="1" ht="16.5" customHeight="1">
      <c r="A66" s="54">
        <f>A62+1</f>
        <v>3</v>
      </c>
      <c r="B66" s="50" t="s">
        <v>93</v>
      </c>
      <c r="C66" s="82">
        <f>C68+C69</f>
        <v>8773</v>
      </c>
      <c r="D66" s="142">
        <f>SUM(D68:E69)</f>
        <v>8168.5</v>
      </c>
      <c r="E66" s="143"/>
      <c r="F66" s="146">
        <f>C66-D66</f>
        <v>604.5</v>
      </c>
      <c r="G66" s="147"/>
      <c r="H66" s="60">
        <f>F66/C66*100</f>
        <v>6.890459363957597</v>
      </c>
      <c r="I66" s="26">
        <v>6</v>
      </c>
    </row>
    <row r="67" spans="1:9" s="2" customFormat="1" ht="16.5" customHeight="1">
      <c r="A67" s="55"/>
      <c r="B67" s="8" t="str">
        <f>B63</f>
        <v>в том числе:</v>
      </c>
      <c r="C67" s="79"/>
      <c r="D67" s="138"/>
      <c r="E67" s="139"/>
      <c r="F67" s="120"/>
      <c r="G67" s="121"/>
      <c r="H67" s="16"/>
      <c r="I67" s="26"/>
    </row>
    <row r="68" spans="1:9" s="2" customFormat="1" ht="16.5" customHeight="1">
      <c r="A68" s="55"/>
      <c r="B68" s="12" t="s">
        <v>38</v>
      </c>
      <c r="C68" s="79">
        <v>5949</v>
      </c>
      <c r="D68" s="115">
        <v>5536.7</v>
      </c>
      <c r="E68" s="116"/>
      <c r="F68" s="120">
        <f>C68-D68</f>
        <v>412.3000000000002</v>
      </c>
      <c r="G68" s="121"/>
      <c r="H68" s="40">
        <f>F68/C68*100</f>
        <v>6.930576567490338</v>
      </c>
      <c r="I68" s="26"/>
    </row>
    <row r="69" spans="1:9" s="2" customFormat="1" ht="33.75" customHeight="1">
      <c r="A69" s="55"/>
      <c r="B69" s="12" t="s">
        <v>39</v>
      </c>
      <c r="C69" s="79">
        <v>2824</v>
      </c>
      <c r="D69" s="115">
        <v>2631.8</v>
      </c>
      <c r="E69" s="116"/>
      <c r="F69" s="120">
        <f>C69-D69</f>
        <v>192.19999999999982</v>
      </c>
      <c r="G69" s="121"/>
      <c r="H69" s="40">
        <f>F69/C69*100</f>
        <v>6.805949008498577</v>
      </c>
      <c r="I69" s="26"/>
    </row>
    <row r="70" spans="1:9" s="59" customFormat="1" ht="31.5" customHeight="1">
      <c r="A70" s="56">
        <v>4</v>
      </c>
      <c r="B70" s="51" t="s">
        <v>14</v>
      </c>
      <c r="C70" s="82">
        <f>SUM(C72:C73)</f>
        <v>2622</v>
      </c>
      <c r="D70" s="142">
        <f>SUM(D72:E73)</f>
        <v>1199.5</v>
      </c>
      <c r="E70" s="143"/>
      <c r="F70" s="130">
        <f>C70-D70</f>
        <v>1422.5</v>
      </c>
      <c r="G70" s="131"/>
      <c r="H70" s="60">
        <f>F70/C70*100</f>
        <v>54.252479023646075</v>
      </c>
      <c r="I70" s="26"/>
    </row>
    <row r="71" spans="1:9" s="2" customFormat="1" ht="16.5" customHeight="1">
      <c r="A71" s="55"/>
      <c r="B71" s="21" t="str">
        <f>B59</f>
        <v>в том числе:</v>
      </c>
      <c r="C71" s="79"/>
      <c r="D71" s="115"/>
      <c r="E71" s="116"/>
      <c r="F71" s="120"/>
      <c r="G71" s="121"/>
      <c r="H71" s="16"/>
      <c r="I71" s="26"/>
    </row>
    <row r="72" spans="1:9" s="2" customFormat="1" ht="16.5" customHeight="1">
      <c r="A72" s="55"/>
      <c r="B72" s="22" t="s">
        <v>95</v>
      </c>
      <c r="C72" s="79">
        <v>1500</v>
      </c>
      <c r="D72" s="115">
        <v>334.5</v>
      </c>
      <c r="E72" s="116"/>
      <c r="F72" s="120">
        <f aca="true" t="shared" si="5" ref="F72:F80">C72-D72</f>
        <v>1165.5</v>
      </c>
      <c r="G72" s="121"/>
      <c r="H72" s="40">
        <f aca="true" t="shared" si="6" ref="H72:H80">F72/C72*100</f>
        <v>77.7</v>
      </c>
      <c r="I72" s="26"/>
    </row>
    <row r="73" spans="1:9" s="2" customFormat="1" ht="16.5" customHeight="1">
      <c r="A73" s="55"/>
      <c r="B73" s="22" t="s">
        <v>96</v>
      </c>
      <c r="C73" s="79">
        <v>1122</v>
      </c>
      <c r="D73" s="115">
        <v>865</v>
      </c>
      <c r="E73" s="116"/>
      <c r="F73" s="120">
        <f t="shared" si="5"/>
        <v>257</v>
      </c>
      <c r="G73" s="121"/>
      <c r="H73" s="40">
        <f t="shared" si="6"/>
        <v>22.905525846702318</v>
      </c>
      <c r="I73" s="26"/>
    </row>
    <row r="74" spans="1:9" s="59" customFormat="1" ht="18.75" customHeight="1">
      <c r="A74" s="52" t="s">
        <v>17</v>
      </c>
      <c r="B74" s="52" t="s">
        <v>74</v>
      </c>
      <c r="C74" s="82">
        <f>C75+C76+C77+C78</f>
        <v>6057</v>
      </c>
      <c r="D74" s="142">
        <f>SUM(D75:E78)</f>
        <v>4587.5</v>
      </c>
      <c r="E74" s="143"/>
      <c r="F74" s="111">
        <f t="shared" si="5"/>
        <v>1469.5</v>
      </c>
      <c r="G74" s="112"/>
      <c r="H74" s="60">
        <f t="shared" si="6"/>
        <v>24.261185405316162</v>
      </c>
      <c r="I74" s="26"/>
    </row>
    <row r="75" spans="1:9" s="2" customFormat="1" ht="30" customHeight="1">
      <c r="A75" s="57" t="s">
        <v>75</v>
      </c>
      <c r="B75" s="5" t="s">
        <v>12</v>
      </c>
      <c r="C75" s="79">
        <v>3300</v>
      </c>
      <c r="D75" s="113">
        <v>2315.5</v>
      </c>
      <c r="E75" s="114"/>
      <c r="F75" s="144">
        <f t="shared" si="5"/>
        <v>984.5</v>
      </c>
      <c r="G75" s="145"/>
      <c r="H75" s="41">
        <f t="shared" si="6"/>
        <v>29.833333333333336</v>
      </c>
      <c r="I75" s="123">
        <v>7</v>
      </c>
    </row>
    <row r="76" spans="1:9" s="2" customFormat="1" ht="28.5" customHeight="1">
      <c r="A76" s="57" t="s">
        <v>76</v>
      </c>
      <c r="B76" s="5" t="s">
        <v>13</v>
      </c>
      <c r="C76" s="79">
        <v>997</v>
      </c>
      <c r="D76" s="113">
        <v>626</v>
      </c>
      <c r="E76" s="114"/>
      <c r="F76" s="144">
        <f t="shared" si="5"/>
        <v>371</v>
      </c>
      <c r="G76" s="145"/>
      <c r="H76" s="41">
        <f t="shared" si="6"/>
        <v>37.21163490471414</v>
      </c>
      <c r="I76" s="124"/>
    </row>
    <row r="77" spans="1:9" s="2" customFormat="1" ht="30" customHeight="1">
      <c r="A77" s="57" t="s">
        <v>77</v>
      </c>
      <c r="B77" s="5" t="s">
        <v>114</v>
      </c>
      <c r="C77" s="79">
        <v>1100</v>
      </c>
      <c r="D77" s="113">
        <v>1098</v>
      </c>
      <c r="E77" s="114"/>
      <c r="F77" s="144">
        <f t="shared" si="5"/>
        <v>2</v>
      </c>
      <c r="G77" s="145"/>
      <c r="H77" s="41">
        <f t="shared" si="6"/>
        <v>0.18181818181818182</v>
      </c>
      <c r="I77" s="124"/>
    </row>
    <row r="78" spans="1:9" s="2" customFormat="1" ht="32.25" customHeight="1">
      <c r="A78" s="57" t="s">
        <v>78</v>
      </c>
      <c r="B78" s="5" t="s">
        <v>64</v>
      </c>
      <c r="C78" s="79">
        <v>660</v>
      </c>
      <c r="D78" s="113">
        <v>548</v>
      </c>
      <c r="E78" s="114"/>
      <c r="F78" s="144">
        <f t="shared" si="5"/>
        <v>112</v>
      </c>
      <c r="G78" s="145"/>
      <c r="H78" s="41">
        <f t="shared" si="6"/>
        <v>16.969696969696972</v>
      </c>
      <c r="I78" s="125"/>
    </row>
    <row r="79" spans="1:9" s="59" customFormat="1" ht="112.5" customHeight="1">
      <c r="A79" s="58" t="s">
        <v>18</v>
      </c>
      <c r="B79" s="50" t="s">
        <v>125</v>
      </c>
      <c r="C79" s="82">
        <v>4654</v>
      </c>
      <c r="D79" s="142">
        <v>4425</v>
      </c>
      <c r="E79" s="143"/>
      <c r="F79" s="111">
        <f t="shared" si="5"/>
        <v>229</v>
      </c>
      <c r="G79" s="112"/>
      <c r="H79" s="60">
        <f t="shared" si="6"/>
        <v>4.9204984959174904</v>
      </c>
      <c r="I79" s="26"/>
    </row>
    <row r="80" spans="1:9" s="59" customFormat="1" ht="15" customHeight="1">
      <c r="A80" s="52" t="s">
        <v>19</v>
      </c>
      <c r="B80" s="53" t="s">
        <v>1</v>
      </c>
      <c r="C80" s="82">
        <f>C82+C83</f>
        <v>1250</v>
      </c>
      <c r="D80" s="142">
        <f>SUM(D82:E83)</f>
        <v>1428</v>
      </c>
      <c r="E80" s="143"/>
      <c r="F80" s="130">
        <f t="shared" si="5"/>
        <v>-178</v>
      </c>
      <c r="G80" s="131"/>
      <c r="H80" s="60">
        <f t="shared" si="6"/>
        <v>-14.24</v>
      </c>
      <c r="I80" s="26">
        <v>8</v>
      </c>
    </row>
    <row r="81" spans="1:9" s="2" customFormat="1" ht="18" customHeight="1">
      <c r="A81" s="33"/>
      <c r="B81" s="8" t="str">
        <f>B67</f>
        <v>в том числе:</v>
      </c>
      <c r="C81" s="79"/>
      <c r="D81" s="138"/>
      <c r="E81" s="139"/>
      <c r="F81" s="120"/>
      <c r="G81" s="121"/>
      <c r="H81" s="16"/>
      <c r="I81" s="26"/>
    </row>
    <row r="82" spans="1:9" s="2" customFormat="1" ht="18" customHeight="1">
      <c r="A82" s="33"/>
      <c r="B82" s="10" t="s">
        <v>40</v>
      </c>
      <c r="C82" s="86">
        <f>550+326</f>
        <v>876</v>
      </c>
      <c r="D82" s="115">
        <v>974</v>
      </c>
      <c r="E82" s="116"/>
      <c r="F82" s="120">
        <f aca="true" t="shared" si="7" ref="F82:F102">C82-D82</f>
        <v>-98</v>
      </c>
      <c r="G82" s="121"/>
      <c r="H82" s="40">
        <f aca="true" t="shared" si="8" ref="H82:H87">F82/C82*100</f>
        <v>-11.187214611872145</v>
      </c>
      <c r="I82" s="26"/>
    </row>
    <row r="83" spans="1:9" s="2" customFormat="1" ht="18" customHeight="1">
      <c r="A83" s="33"/>
      <c r="B83" s="10" t="s">
        <v>100</v>
      </c>
      <c r="C83" s="86">
        <v>374</v>
      </c>
      <c r="D83" s="115">
        <v>454</v>
      </c>
      <c r="E83" s="116"/>
      <c r="F83" s="120">
        <f t="shared" si="7"/>
        <v>-80</v>
      </c>
      <c r="G83" s="121"/>
      <c r="H83" s="40">
        <f t="shared" si="8"/>
        <v>-21.390374331550802</v>
      </c>
      <c r="I83" s="26"/>
    </row>
    <row r="84" spans="1:9" s="59" customFormat="1" ht="63" customHeight="1">
      <c r="A84" s="58" t="s">
        <v>20</v>
      </c>
      <c r="B84" s="50" t="s">
        <v>41</v>
      </c>
      <c r="C84" s="82">
        <f>SUM(C85:C88)</f>
        <v>3690</v>
      </c>
      <c r="D84" s="142">
        <f>SUM(D85:E88)</f>
        <v>3319</v>
      </c>
      <c r="E84" s="143"/>
      <c r="F84" s="111">
        <f t="shared" si="7"/>
        <v>371</v>
      </c>
      <c r="G84" s="112"/>
      <c r="H84" s="60">
        <f t="shared" si="8"/>
        <v>10.05420054200542</v>
      </c>
      <c r="I84" s="26">
        <v>9</v>
      </c>
    </row>
    <row r="85" spans="1:9" s="2" customFormat="1" ht="18" customHeight="1">
      <c r="A85" s="33"/>
      <c r="B85" s="12" t="s">
        <v>42</v>
      </c>
      <c r="C85" s="86">
        <v>1000</v>
      </c>
      <c r="D85" s="115">
        <v>902</v>
      </c>
      <c r="E85" s="116"/>
      <c r="F85" s="120">
        <f t="shared" si="7"/>
        <v>98</v>
      </c>
      <c r="G85" s="121"/>
      <c r="H85" s="40">
        <f t="shared" si="8"/>
        <v>9.8</v>
      </c>
      <c r="I85" s="26"/>
    </row>
    <row r="86" spans="1:9" s="2" customFormat="1" ht="16.5" customHeight="1">
      <c r="A86" s="33"/>
      <c r="B86" s="12" t="s">
        <v>55</v>
      </c>
      <c r="C86" s="86">
        <v>1000</v>
      </c>
      <c r="D86" s="115">
        <v>930</v>
      </c>
      <c r="E86" s="116"/>
      <c r="F86" s="120">
        <f t="shared" si="7"/>
        <v>70</v>
      </c>
      <c r="G86" s="121"/>
      <c r="H86" s="40">
        <f t="shared" si="8"/>
        <v>7.000000000000001</v>
      </c>
      <c r="I86" s="26"/>
    </row>
    <row r="87" spans="1:9" s="2" customFormat="1" ht="16.5" customHeight="1">
      <c r="A87" s="33"/>
      <c r="B87" s="12" t="s">
        <v>54</v>
      </c>
      <c r="C87" s="86">
        <v>200</v>
      </c>
      <c r="D87" s="115">
        <v>166</v>
      </c>
      <c r="E87" s="116"/>
      <c r="F87" s="120">
        <f t="shared" si="7"/>
        <v>34</v>
      </c>
      <c r="G87" s="121"/>
      <c r="H87" s="40">
        <f t="shared" si="8"/>
        <v>17</v>
      </c>
      <c r="I87" s="26"/>
    </row>
    <row r="88" spans="1:9" s="2" customFormat="1" ht="45.75" customHeight="1">
      <c r="A88" s="33"/>
      <c r="B88" s="19" t="s">
        <v>115</v>
      </c>
      <c r="C88" s="86">
        <v>1490</v>
      </c>
      <c r="D88" s="115">
        <v>1321</v>
      </c>
      <c r="E88" s="116"/>
      <c r="F88" s="120">
        <f t="shared" si="7"/>
        <v>169</v>
      </c>
      <c r="G88" s="121"/>
      <c r="H88" s="40">
        <f aca="true" t="shared" si="9" ref="H88:H93">F88/C88*100</f>
        <v>11.342281879194632</v>
      </c>
      <c r="I88" s="26"/>
    </row>
    <row r="89" spans="1:9" s="59" customFormat="1" ht="62.25" customHeight="1">
      <c r="A89" s="52" t="s">
        <v>56</v>
      </c>
      <c r="B89" s="51" t="s">
        <v>116</v>
      </c>
      <c r="C89" s="82">
        <v>2526</v>
      </c>
      <c r="D89" s="142">
        <v>2303</v>
      </c>
      <c r="E89" s="143"/>
      <c r="F89" s="111">
        <f t="shared" si="7"/>
        <v>223</v>
      </c>
      <c r="G89" s="112"/>
      <c r="H89" s="60">
        <f t="shared" si="9"/>
        <v>8.828186856690419</v>
      </c>
      <c r="I89" s="26"/>
    </row>
    <row r="90" spans="1:9" s="59" customFormat="1" ht="33" customHeight="1">
      <c r="A90" s="58" t="s">
        <v>57</v>
      </c>
      <c r="B90" s="51" t="s">
        <v>79</v>
      </c>
      <c r="C90" s="82">
        <v>2867</v>
      </c>
      <c r="D90" s="142">
        <v>2422</v>
      </c>
      <c r="E90" s="143"/>
      <c r="F90" s="111">
        <f t="shared" si="7"/>
        <v>445</v>
      </c>
      <c r="G90" s="112"/>
      <c r="H90" s="60">
        <f t="shared" si="9"/>
        <v>15.521450994070458</v>
      </c>
      <c r="I90" s="26">
        <v>10</v>
      </c>
    </row>
    <row r="91" spans="1:9" s="59" customFormat="1" ht="33" customHeight="1">
      <c r="A91" s="56">
        <v>11</v>
      </c>
      <c r="B91" s="51" t="s">
        <v>80</v>
      </c>
      <c r="C91" s="82">
        <v>700</v>
      </c>
      <c r="D91" s="142">
        <v>231</v>
      </c>
      <c r="E91" s="143"/>
      <c r="F91" s="130">
        <f t="shared" si="7"/>
        <v>469</v>
      </c>
      <c r="G91" s="131"/>
      <c r="H91" s="60">
        <f t="shared" si="9"/>
        <v>67</v>
      </c>
      <c r="I91" s="26"/>
    </row>
    <row r="92" spans="1:9" s="59" customFormat="1" ht="14.25" customHeight="1">
      <c r="A92" s="56">
        <v>12</v>
      </c>
      <c r="B92" s="51" t="s">
        <v>81</v>
      </c>
      <c r="C92" s="82">
        <f>SUM(C93:C102)</f>
        <v>2396</v>
      </c>
      <c r="D92" s="142">
        <f>SUM(D93:D102)</f>
        <v>1510</v>
      </c>
      <c r="E92" s="143"/>
      <c r="F92" s="130">
        <f t="shared" si="7"/>
        <v>886</v>
      </c>
      <c r="G92" s="131"/>
      <c r="H92" s="60">
        <f t="shared" si="9"/>
        <v>36.97829716193656</v>
      </c>
      <c r="I92" s="26"/>
    </row>
    <row r="93" spans="1:9" s="2" customFormat="1" ht="19.5" customHeight="1">
      <c r="A93" s="57" t="s">
        <v>83</v>
      </c>
      <c r="B93" s="20" t="s">
        <v>2</v>
      </c>
      <c r="C93" s="79">
        <v>424</v>
      </c>
      <c r="D93" s="113">
        <v>370</v>
      </c>
      <c r="E93" s="114"/>
      <c r="F93" s="144">
        <f t="shared" si="7"/>
        <v>54</v>
      </c>
      <c r="G93" s="145"/>
      <c r="H93" s="41">
        <f t="shared" si="9"/>
        <v>12.735849056603774</v>
      </c>
      <c r="I93" s="26"/>
    </row>
    <row r="94" spans="1:9" s="2" customFormat="1" ht="29.25" customHeight="1">
      <c r="A94" s="57" t="s">
        <v>84</v>
      </c>
      <c r="B94" s="20" t="s">
        <v>117</v>
      </c>
      <c r="C94" s="79">
        <v>745</v>
      </c>
      <c r="D94" s="113">
        <v>174</v>
      </c>
      <c r="E94" s="114"/>
      <c r="F94" s="144">
        <f t="shared" si="7"/>
        <v>571</v>
      </c>
      <c r="G94" s="145"/>
      <c r="H94" s="41">
        <f aca="true" t="shared" si="10" ref="H94:H102">F94/C94*100</f>
        <v>76.64429530201342</v>
      </c>
      <c r="I94" s="26"/>
    </row>
    <row r="95" spans="1:9" s="2" customFormat="1" ht="30" customHeight="1">
      <c r="A95" s="57" t="s">
        <v>85</v>
      </c>
      <c r="B95" s="20" t="s">
        <v>82</v>
      </c>
      <c r="C95" s="79">
        <v>100</v>
      </c>
      <c r="D95" s="113">
        <v>88</v>
      </c>
      <c r="E95" s="114"/>
      <c r="F95" s="144">
        <f t="shared" si="7"/>
        <v>12</v>
      </c>
      <c r="G95" s="145"/>
      <c r="H95" s="41">
        <f t="shared" si="10"/>
        <v>12</v>
      </c>
      <c r="I95" s="26"/>
    </row>
    <row r="96" spans="1:9" s="2" customFormat="1" ht="30.75" customHeight="1">
      <c r="A96" s="57" t="s">
        <v>86</v>
      </c>
      <c r="B96" s="20" t="s">
        <v>58</v>
      </c>
      <c r="C96" s="79">
        <v>40</v>
      </c>
      <c r="D96" s="113">
        <v>20</v>
      </c>
      <c r="E96" s="114"/>
      <c r="F96" s="144">
        <f t="shared" si="7"/>
        <v>20</v>
      </c>
      <c r="G96" s="145"/>
      <c r="H96" s="41">
        <f t="shared" si="10"/>
        <v>50</v>
      </c>
      <c r="I96" s="26"/>
    </row>
    <row r="97" spans="1:9" s="2" customFormat="1" ht="17.25" customHeight="1">
      <c r="A97" s="57" t="s">
        <v>87</v>
      </c>
      <c r="B97" s="20" t="s">
        <v>59</v>
      </c>
      <c r="C97" s="79">
        <v>427</v>
      </c>
      <c r="D97" s="113">
        <v>333</v>
      </c>
      <c r="E97" s="114"/>
      <c r="F97" s="144">
        <f t="shared" si="7"/>
        <v>94</v>
      </c>
      <c r="G97" s="145"/>
      <c r="H97" s="41">
        <f t="shared" si="10"/>
        <v>22.01405152224824</v>
      </c>
      <c r="I97" s="26"/>
    </row>
    <row r="98" spans="1:9" s="2" customFormat="1" ht="17.25" customHeight="1">
      <c r="A98" s="57" t="s">
        <v>88</v>
      </c>
      <c r="B98" s="20" t="s">
        <v>60</v>
      </c>
      <c r="C98" s="79">
        <v>160</v>
      </c>
      <c r="D98" s="113">
        <v>179</v>
      </c>
      <c r="E98" s="114"/>
      <c r="F98" s="144">
        <f t="shared" si="7"/>
        <v>-19</v>
      </c>
      <c r="G98" s="145"/>
      <c r="H98" s="41">
        <f t="shared" si="10"/>
        <v>-11.875</v>
      </c>
      <c r="I98" s="26"/>
    </row>
    <row r="99" spans="1:9" s="2" customFormat="1" ht="17.25" customHeight="1">
      <c r="A99" s="57" t="s">
        <v>89</v>
      </c>
      <c r="B99" s="20" t="s">
        <v>118</v>
      </c>
      <c r="C99" s="79">
        <v>100</v>
      </c>
      <c r="D99" s="113">
        <v>141</v>
      </c>
      <c r="E99" s="114"/>
      <c r="F99" s="144">
        <f t="shared" si="7"/>
        <v>-41</v>
      </c>
      <c r="G99" s="145"/>
      <c r="H99" s="41">
        <f t="shared" si="10"/>
        <v>-41</v>
      </c>
      <c r="I99" s="26"/>
    </row>
    <row r="100" spans="1:9" s="2" customFormat="1" ht="17.25" customHeight="1">
      <c r="A100" s="57" t="s">
        <v>90</v>
      </c>
      <c r="B100" s="20" t="s">
        <v>119</v>
      </c>
      <c r="C100" s="79">
        <v>200</v>
      </c>
      <c r="D100" s="113">
        <v>24</v>
      </c>
      <c r="E100" s="114"/>
      <c r="F100" s="144">
        <f t="shared" si="7"/>
        <v>176</v>
      </c>
      <c r="G100" s="145"/>
      <c r="H100" s="41">
        <f t="shared" si="10"/>
        <v>88</v>
      </c>
      <c r="I100" s="26"/>
    </row>
    <row r="101" spans="1:9" s="2" customFormat="1" ht="19.5" customHeight="1">
      <c r="A101" s="57" t="s">
        <v>91</v>
      </c>
      <c r="B101" s="20" t="s">
        <v>61</v>
      </c>
      <c r="C101" s="79">
        <v>120</v>
      </c>
      <c r="D101" s="113">
        <v>110</v>
      </c>
      <c r="E101" s="114"/>
      <c r="F101" s="144">
        <f t="shared" si="7"/>
        <v>10</v>
      </c>
      <c r="G101" s="145"/>
      <c r="H101" s="41">
        <f t="shared" si="10"/>
        <v>8.333333333333332</v>
      </c>
      <c r="I101" s="26"/>
    </row>
    <row r="102" spans="1:9" s="2" customFormat="1" ht="17.25" customHeight="1">
      <c r="A102" s="105" t="s">
        <v>92</v>
      </c>
      <c r="B102" s="20" t="s">
        <v>62</v>
      </c>
      <c r="C102" s="86">
        <v>80</v>
      </c>
      <c r="D102" s="113">
        <v>71</v>
      </c>
      <c r="E102" s="114"/>
      <c r="F102" s="144">
        <f t="shared" si="7"/>
        <v>9</v>
      </c>
      <c r="G102" s="145"/>
      <c r="H102" s="41">
        <f t="shared" si="10"/>
        <v>11.25</v>
      </c>
      <c r="I102" s="26"/>
    </row>
    <row r="103" spans="1:9" ht="17.25">
      <c r="A103" s="106"/>
      <c r="B103" s="109" t="s">
        <v>139</v>
      </c>
      <c r="C103" s="75">
        <f>C52-C57</f>
        <v>12563</v>
      </c>
      <c r="D103" s="138">
        <f>D52-D57</f>
        <v>17125</v>
      </c>
      <c r="E103" s="139"/>
      <c r="F103" s="127">
        <f>D103-C103</f>
        <v>4562</v>
      </c>
      <c r="G103" s="128"/>
      <c r="H103" s="16">
        <f>100-100-F103/C103*100</f>
        <v>-36.31298256785799</v>
      </c>
      <c r="I103" s="26"/>
    </row>
    <row r="104" spans="1:9" ht="17.25">
      <c r="A104" s="42"/>
      <c r="B104" s="21" t="s">
        <v>23</v>
      </c>
      <c r="C104" s="91"/>
      <c r="D104" s="132"/>
      <c r="E104" s="133"/>
      <c r="F104" s="136"/>
      <c r="G104" s="137"/>
      <c r="H104" s="15"/>
      <c r="I104" s="26"/>
    </row>
    <row r="105" spans="1:9" ht="18">
      <c r="A105" s="36"/>
      <c r="B105" s="23" t="s">
        <v>24</v>
      </c>
      <c r="C105" s="91"/>
      <c r="D105" s="126">
        <v>6806</v>
      </c>
      <c r="E105" s="126"/>
      <c r="F105" s="136"/>
      <c r="G105" s="137"/>
      <c r="H105" s="15"/>
      <c r="I105" s="26"/>
    </row>
    <row r="106" spans="1:17" ht="32.25" customHeight="1">
      <c r="A106" s="36"/>
      <c r="B106" s="24" t="s">
        <v>120</v>
      </c>
      <c r="C106" s="93"/>
      <c r="D106" s="126">
        <v>90</v>
      </c>
      <c r="E106" s="126"/>
      <c r="F106" s="107"/>
      <c r="G106" s="108"/>
      <c r="H106" s="15"/>
      <c r="I106" s="26"/>
      <c r="J106" s="17"/>
      <c r="K106" s="17"/>
      <c r="L106" s="17"/>
      <c r="M106" s="17"/>
      <c r="N106" s="17"/>
      <c r="O106" s="17"/>
      <c r="P106" s="17"/>
      <c r="Q106" s="17"/>
    </row>
    <row r="107" spans="1:9" ht="18">
      <c r="A107" s="36"/>
      <c r="B107" s="24" t="s">
        <v>106</v>
      </c>
      <c r="C107" s="91"/>
      <c r="D107" s="134">
        <f>D105+D106</f>
        <v>6896</v>
      </c>
      <c r="E107" s="135"/>
      <c r="F107" s="136"/>
      <c r="G107" s="137"/>
      <c r="H107" s="15"/>
      <c r="I107" s="26">
        <v>11</v>
      </c>
    </row>
    <row r="108" spans="1:9" ht="31.5" customHeight="1">
      <c r="A108" s="36"/>
      <c r="B108" s="129" t="s">
        <v>127</v>
      </c>
      <c r="C108" s="129"/>
      <c r="D108" s="70"/>
      <c r="E108" s="71"/>
      <c r="F108" s="72"/>
      <c r="G108" s="72"/>
      <c r="H108" s="69"/>
      <c r="I108" s="31"/>
    </row>
    <row r="109" spans="1:9" s="2" customFormat="1" ht="51.75" customHeight="1">
      <c r="A109" s="65" t="s">
        <v>69</v>
      </c>
      <c r="B109" s="122" t="s">
        <v>126</v>
      </c>
      <c r="C109" s="122"/>
      <c r="D109" s="122"/>
      <c r="E109" s="122"/>
      <c r="F109" s="122"/>
      <c r="G109" s="122"/>
      <c r="H109" s="122"/>
      <c r="I109" s="122"/>
    </row>
    <row r="110" spans="1:9" s="2" customFormat="1" ht="33.75" customHeight="1">
      <c r="A110" s="47" t="s">
        <v>70</v>
      </c>
      <c r="B110" s="122" t="s">
        <v>136</v>
      </c>
      <c r="C110" s="122"/>
      <c r="D110" s="122"/>
      <c r="E110" s="122"/>
      <c r="F110" s="122"/>
      <c r="G110" s="122"/>
      <c r="H110" s="122"/>
      <c r="I110" s="122"/>
    </row>
    <row r="111" spans="1:9" s="2" customFormat="1" ht="18" customHeight="1">
      <c r="A111" s="47" t="s">
        <v>104</v>
      </c>
      <c r="B111" s="122" t="s">
        <v>108</v>
      </c>
      <c r="C111" s="122"/>
      <c r="D111" s="122"/>
      <c r="E111" s="122"/>
      <c r="F111" s="122"/>
      <c r="G111" s="122"/>
      <c r="H111" s="122"/>
      <c r="I111" s="122"/>
    </row>
    <row r="112" spans="1:9" s="2" customFormat="1" ht="48.75" customHeight="1">
      <c r="A112" s="47" t="s">
        <v>105</v>
      </c>
      <c r="B112" s="122" t="s">
        <v>121</v>
      </c>
      <c r="C112" s="122"/>
      <c r="D112" s="122"/>
      <c r="E112" s="122"/>
      <c r="F112" s="122"/>
      <c r="G112" s="122"/>
      <c r="H112" s="122"/>
      <c r="I112" s="122"/>
    </row>
    <row r="113" spans="1:9" s="2" customFormat="1" ht="48.75" customHeight="1">
      <c r="A113" s="47"/>
      <c r="B113" s="129" t="s">
        <v>124</v>
      </c>
      <c r="C113" s="129"/>
      <c r="D113" s="67"/>
      <c r="E113" s="67"/>
      <c r="F113" s="67"/>
      <c r="G113" s="67"/>
      <c r="H113" s="67"/>
      <c r="I113" s="67"/>
    </row>
    <row r="114" spans="1:9" ht="30" customHeight="1">
      <c r="A114" s="35">
        <v>6</v>
      </c>
      <c r="B114" s="110" t="s">
        <v>99</v>
      </c>
      <c r="C114" s="110"/>
      <c r="D114" s="110"/>
      <c r="E114" s="110"/>
      <c r="F114" s="110"/>
      <c r="G114" s="110"/>
      <c r="H114" s="110"/>
      <c r="I114" s="110"/>
    </row>
    <row r="115" spans="1:9" s="2" customFormat="1" ht="17.25" customHeight="1">
      <c r="A115" s="47" t="s">
        <v>19</v>
      </c>
      <c r="B115" s="122" t="s">
        <v>111</v>
      </c>
      <c r="C115" s="122"/>
      <c r="D115" s="122"/>
      <c r="E115" s="122"/>
      <c r="F115" s="122"/>
      <c r="G115" s="122"/>
      <c r="H115" s="122"/>
      <c r="I115" s="122"/>
    </row>
    <row r="116" spans="1:9" ht="30.75" customHeight="1">
      <c r="A116" s="35">
        <v>8</v>
      </c>
      <c r="B116" s="110" t="s">
        <v>110</v>
      </c>
      <c r="C116" s="110"/>
      <c r="D116" s="110"/>
      <c r="E116" s="110"/>
      <c r="F116" s="110"/>
      <c r="G116" s="110"/>
      <c r="H116" s="110"/>
      <c r="I116" s="110"/>
    </row>
    <row r="117" spans="1:9" ht="30.75" customHeight="1">
      <c r="A117" s="35">
        <v>9</v>
      </c>
      <c r="B117" s="110" t="s">
        <v>112</v>
      </c>
      <c r="C117" s="110"/>
      <c r="D117" s="110"/>
      <c r="E117" s="110"/>
      <c r="F117" s="110"/>
      <c r="G117" s="110"/>
      <c r="H117" s="110"/>
      <c r="I117" s="110"/>
    </row>
    <row r="118" spans="1:9" ht="15.75" customHeight="1">
      <c r="A118" s="35">
        <v>10</v>
      </c>
      <c r="B118" s="110" t="s">
        <v>122</v>
      </c>
      <c r="C118" s="110"/>
      <c r="D118" s="110"/>
      <c r="E118" s="110"/>
      <c r="F118" s="110"/>
      <c r="G118" s="110"/>
      <c r="H118" s="110"/>
      <c r="I118" s="110"/>
    </row>
    <row r="119" spans="1:9" ht="30" customHeight="1">
      <c r="A119" s="35">
        <v>11</v>
      </c>
      <c r="B119" s="122" t="s">
        <v>123</v>
      </c>
      <c r="C119" s="122"/>
      <c r="D119" s="122"/>
      <c r="E119" s="122"/>
      <c r="F119" s="122"/>
      <c r="G119" s="122"/>
      <c r="H119" s="122"/>
      <c r="I119" s="122"/>
    </row>
    <row r="120" spans="1:9" ht="17.25">
      <c r="A120" s="31"/>
      <c r="B120" s="37"/>
      <c r="C120" s="37"/>
      <c r="D120" s="37"/>
      <c r="E120" s="37"/>
      <c r="F120" s="38"/>
      <c r="G120" s="37"/>
      <c r="H120" s="37"/>
      <c r="I120" s="39"/>
    </row>
    <row r="121" spans="1:9" ht="17.25">
      <c r="A121" s="31"/>
      <c r="B121" s="140" t="s">
        <v>138</v>
      </c>
      <c r="C121" s="140"/>
      <c r="D121" s="140"/>
      <c r="E121" s="140"/>
      <c r="F121" s="140"/>
      <c r="G121" s="140"/>
      <c r="H121" s="140"/>
      <c r="I121" s="140"/>
    </row>
    <row r="122" spans="1:9" ht="17.25">
      <c r="A122" s="31"/>
      <c r="B122" s="37"/>
      <c r="C122" s="37"/>
      <c r="D122" s="37"/>
      <c r="E122" s="37"/>
      <c r="F122" s="38"/>
      <c r="G122" s="37"/>
      <c r="H122" s="37"/>
      <c r="I122" s="39"/>
    </row>
    <row r="123" spans="1:9" ht="15.75">
      <c r="A123" s="36"/>
      <c r="B123" s="167" t="s">
        <v>128</v>
      </c>
      <c r="C123" s="167"/>
      <c r="D123" s="37"/>
      <c r="E123" s="37"/>
      <c r="F123" s="38"/>
      <c r="G123" s="37"/>
      <c r="H123" s="37"/>
      <c r="I123" s="39"/>
    </row>
    <row r="124" spans="1:9" ht="14.25">
      <c r="A124" s="36"/>
      <c r="B124" s="37"/>
      <c r="C124" s="37"/>
      <c r="D124" s="37"/>
      <c r="E124" s="37"/>
      <c r="F124" s="38"/>
      <c r="G124" s="37"/>
      <c r="H124" s="37"/>
      <c r="I124" s="39"/>
    </row>
    <row r="125" spans="1:9" ht="14.25">
      <c r="A125" s="36"/>
      <c r="B125" s="96" t="s">
        <v>134</v>
      </c>
      <c r="C125" s="37"/>
      <c r="D125" s="37"/>
      <c r="E125" s="37"/>
      <c r="F125" s="38"/>
      <c r="G125" s="37"/>
      <c r="H125" s="37"/>
      <c r="I125" s="39"/>
    </row>
    <row r="126" spans="1:9" ht="14.25">
      <c r="A126" s="119" t="s">
        <v>21</v>
      </c>
      <c r="B126" s="119"/>
      <c r="C126" s="119"/>
      <c r="D126" s="119"/>
      <c r="E126" s="119"/>
      <c r="F126" s="119"/>
      <c r="G126" s="119"/>
      <c r="H126" s="119"/>
      <c r="I126" s="39"/>
    </row>
    <row r="127" spans="1:9" ht="15.75" customHeight="1">
      <c r="A127" s="95">
        <v>1</v>
      </c>
      <c r="B127" s="117" t="s">
        <v>133</v>
      </c>
      <c r="C127" s="117"/>
      <c r="D127" s="117"/>
      <c r="E127" s="117"/>
      <c r="F127" s="117"/>
      <c r="G127" s="117"/>
      <c r="H127" s="15">
        <v>1795</v>
      </c>
      <c r="I127" s="72"/>
    </row>
    <row r="128" spans="1:9" ht="14.25" customHeight="1">
      <c r="A128" s="95">
        <v>2</v>
      </c>
      <c r="B128" s="117" t="s">
        <v>129</v>
      </c>
      <c r="C128" s="117"/>
      <c r="D128" s="117"/>
      <c r="E128" s="117"/>
      <c r="F128" s="117"/>
      <c r="G128" s="117"/>
      <c r="H128" s="15">
        <v>9128</v>
      </c>
      <c r="I128" s="72"/>
    </row>
    <row r="129" spans="1:9" ht="29.25" customHeight="1">
      <c r="A129" s="95">
        <v>3</v>
      </c>
      <c r="B129" s="117" t="s">
        <v>130</v>
      </c>
      <c r="C129" s="117"/>
      <c r="D129" s="117"/>
      <c r="E129" s="117"/>
      <c r="F129" s="117"/>
      <c r="G129" s="117"/>
      <c r="H129" s="15">
        <v>1909</v>
      </c>
      <c r="I129" s="72"/>
    </row>
    <row r="130" spans="1:9" ht="34.5" customHeight="1">
      <c r="A130" s="95">
        <v>4</v>
      </c>
      <c r="B130" s="117" t="s">
        <v>131</v>
      </c>
      <c r="C130" s="117"/>
      <c r="D130" s="117"/>
      <c r="E130" s="117"/>
      <c r="F130" s="117"/>
      <c r="G130" s="117"/>
      <c r="H130" s="15">
        <v>745</v>
      </c>
      <c r="I130" s="72"/>
    </row>
    <row r="131" spans="1:9" ht="15.75" customHeight="1">
      <c r="A131" s="95">
        <v>5</v>
      </c>
      <c r="B131" s="117" t="s">
        <v>132</v>
      </c>
      <c r="C131" s="117"/>
      <c r="D131" s="117"/>
      <c r="E131" s="117"/>
      <c r="F131" s="117"/>
      <c r="G131" s="117"/>
      <c r="H131" s="15">
        <v>930</v>
      </c>
      <c r="I131" s="72"/>
    </row>
    <row r="132" spans="1:9" ht="14.25">
      <c r="A132" s="95">
        <v>6</v>
      </c>
      <c r="B132" s="117" t="s">
        <v>135</v>
      </c>
      <c r="C132" s="117"/>
      <c r="D132" s="117"/>
      <c r="E132" s="117"/>
      <c r="F132" s="117"/>
      <c r="G132" s="117"/>
      <c r="H132" s="15">
        <v>4588</v>
      </c>
      <c r="I132" s="72"/>
    </row>
    <row r="133" spans="1:9" ht="14.25">
      <c r="A133" s="95"/>
      <c r="B133" s="118" t="s">
        <v>137</v>
      </c>
      <c r="C133" s="118"/>
      <c r="D133" s="118"/>
      <c r="E133" s="118"/>
      <c r="F133" s="118"/>
      <c r="G133" s="118"/>
      <c r="H133" s="97">
        <v>19065</v>
      </c>
      <c r="I133" s="72"/>
    </row>
    <row r="134" spans="1:9" ht="14.25">
      <c r="A134" s="36"/>
      <c r="B134" s="37"/>
      <c r="C134" s="37"/>
      <c r="D134" s="37"/>
      <c r="E134" s="37"/>
      <c r="F134" s="38"/>
      <c r="G134" s="37"/>
      <c r="H134" s="37"/>
      <c r="I134" s="39"/>
    </row>
    <row r="135" spans="1:9" ht="14.25">
      <c r="A135" s="36"/>
      <c r="B135" s="37"/>
      <c r="C135" s="37"/>
      <c r="D135" s="37"/>
      <c r="E135" s="37"/>
      <c r="F135" s="38"/>
      <c r="G135" s="37"/>
      <c r="H135" s="37"/>
      <c r="I135" s="39"/>
    </row>
    <row r="136" spans="1:9" ht="14.25">
      <c r="A136" s="36"/>
      <c r="B136" s="37"/>
      <c r="C136" s="37"/>
      <c r="D136" s="37"/>
      <c r="E136" s="37"/>
      <c r="F136" s="38"/>
      <c r="G136" s="37"/>
      <c r="H136" s="37"/>
      <c r="I136" s="39"/>
    </row>
    <row r="137" spans="1:9" ht="14.25">
      <c r="A137" s="36"/>
      <c r="B137" s="37"/>
      <c r="C137" s="37"/>
      <c r="D137" s="37"/>
      <c r="E137" s="37"/>
      <c r="F137" s="38"/>
      <c r="G137" s="37"/>
      <c r="H137" s="37"/>
      <c r="I137" s="39"/>
    </row>
    <row r="138" spans="1:9" ht="14.25">
      <c r="A138" s="36"/>
      <c r="B138" s="37"/>
      <c r="C138" s="37"/>
      <c r="D138" s="37"/>
      <c r="E138" s="37"/>
      <c r="F138" s="38"/>
      <c r="G138" s="37"/>
      <c r="H138" s="37"/>
      <c r="I138" s="39"/>
    </row>
    <row r="139" spans="1:9" ht="14.25">
      <c r="A139" s="36"/>
      <c r="B139" s="37"/>
      <c r="C139" s="37"/>
      <c r="D139" s="37"/>
      <c r="E139" s="37"/>
      <c r="F139" s="38"/>
      <c r="G139" s="37"/>
      <c r="H139" s="37"/>
      <c r="I139" s="39"/>
    </row>
    <row r="140" spans="1:9" ht="14.25">
      <c r="A140" s="36"/>
      <c r="B140" s="37"/>
      <c r="C140" s="37"/>
      <c r="D140" s="37"/>
      <c r="E140" s="37"/>
      <c r="F140" s="38"/>
      <c r="G140" s="37"/>
      <c r="H140" s="37"/>
      <c r="I140" s="39"/>
    </row>
    <row r="141" spans="1:9" ht="14.25">
      <c r="A141" s="36"/>
      <c r="B141" s="37"/>
      <c r="C141" s="37"/>
      <c r="D141" s="37"/>
      <c r="E141" s="37"/>
      <c r="F141" s="38"/>
      <c r="G141" s="37"/>
      <c r="H141" s="37"/>
      <c r="I141" s="39"/>
    </row>
    <row r="142" spans="1:9" ht="14.25">
      <c r="A142" s="36"/>
      <c r="B142" s="37"/>
      <c r="C142" s="37"/>
      <c r="D142" s="37"/>
      <c r="E142" s="37"/>
      <c r="F142" s="38"/>
      <c r="G142" s="37"/>
      <c r="H142" s="37"/>
      <c r="I142" s="39"/>
    </row>
    <row r="143" spans="1:9" ht="14.25">
      <c r="A143" s="36"/>
      <c r="B143" s="37"/>
      <c r="C143" s="37"/>
      <c r="D143" s="37"/>
      <c r="E143" s="37"/>
      <c r="F143" s="38"/>
      <c r="G143" s="37"/>
      <c r="H143" s="37"/>
      <c r="I143" s="39"/>
    </row>
    <row r="144" spans="1:9" ht="14.25">
      <c r="A144" s="36"/>
      <c r="B144" s="37"/>
      <c r="C144" s="37"/>
      <c r="D144" s="37"/>
      <c r="E144" s="37"/>
      <c r="F144" s="38"/>
      <c r="G144" s="37"/>
      <c r="H144" s="37"/>
      <c r="I144" s="39"/>
    </row>
    <row r="145" spans="1:9" ht="14.25">
      <c r="A145" s="36"/>
      <c r="B145" s="37"/>
      <c r="C145" s="37"/>
      <c r="D145" s="37"/>
      <c r="E145" s="37"/>
      <c r="F145" s="38"/>
      <c r="G145" s="37"/>
      <c r="H145" s="37"/>
      <c r="I145" s="39"/>
    </row>
    <row r="146" spans="1:9" ht="14.25">
      <c r="A146" s="36"/>
      <c r="B146" s="37"/>
      <c r="C146" s="37"/>
      <c r="D146" s="37"/>
      <c r="E146" s="37"/>
      <c r="F146" s="38"/>
      <c r="G146" s="37"/>
      <c r="H146" s="37"/>
      <c r="I146" s="39"/>
    </row>
    <row r="147" spans="1:9" ht="14.25">
      <c r="A147" s="36"/>
      <c r="B147" s="37"/>
      <c r="C147" s="37"/>
      <c r="D147" s="37"/>
      <c r="E147" s="37"/>
      <c r="F147" s="38"/>
      <c r="G147" s="37"/>
      <c r="H147" s="37"/>
      <c r="I147" s="39"/>
    </row>
    <row r="148" spans="1:9" ht="14.25">
      <c r="A148" s="36"/>
      <c r="B148" s="37"/>
      <c r="C148" s="37"/>
      <c r="D148" s="37"/>
      <c r="E148" s="37"/>
      <c r="F148" s="38"/>
      <c r="G148" s="37"/>
      <c r="H148" s="37"/>
      <c r="I148" s="39"/>
    </row>
    <row r="149" spans="1:9" ht="14.25">
      <c r="A149" s="36"/>
      <c r="B149" s="37"/>
      <c r="C149" s="37"/>
      <c r="D149" s="37"/>
      <c r="E149" s="37"/>
      <c r="F149" s="38"/>
      <c r="G149" s="37"/>
      <c r="H149" s="37"/>
      <c r="I149" s="39"/>
    </row>
    <row r="150" spans="1:9" ht="14.25">
      <c r="A150" s="36"/>
      <c r="B150" s="37"/>
      <c r="C150" s="37"/>
      <c r="D150" s="37"/>
      <c r="E150" s="37"/>
      <c r="F150" s="38"/>
      <c r="G150" s="37"/>
      <c r="H150" s="37"/>
      <c r="I150" s="39"/>
    </row>
    <row r="151" spans="1:9" ht="14.25">
      <c r="A151" s="36"/>
      <c r="B151" s="37"/>
      <c r="C151" s="37"/>
      <c r="D151" s="37"/>
      <c r="E151" s="37"/>
      <c r="F151" s="38"/>
      <c r="G151" s="37"/>
      <c r="H151" s="37"/>
      <c r="I151" s="39"/>
    </row>
    <row r="152" spans="1:9" ht="14.25">
      <c r="A152" s="36"/>
      <c r="B152" s="37"/>
      <c r="C152" s="37"/>
      <c r="D152" s="37"/>
      <c r="E152" s="37"/>
      <c r="F152" s="38"/>
      <c r="G152" s="37"/>
      <c r="H152" s="37"/>
      <c r="I152" s="39"/>
    </row>
    <row r="153" spans="1:9" ht="14.25">
      <c r="A153" s="36"/>
      <c r="B153" s="37"/>
      <c r="C153" s="37"/>
      <c r="D153" s="37"/>
      <c r="E153" s="37"/>
      <c r="F153" s="38"/>
      <c r="G153" s="37"/>
      <c r="H153" s="37"/>
      <c r="I153" s="39"/>
    </row>
    <row r="154" spans="1:9" ht="14.25">
      <c r="A154" s="36"/>
      <c r="B154" s="37"/>
      <c r="C154" s="37"/>
      <c r="D154" s="37"/>
      <c r="E154" s="37"/>
      <c r="F154" s="38"/>
      <c r="G154" s="37"/>
      <c r="H154" s="37"/>
      <c r="I154" s="39"/>
    </row>
    <row r="155" spans="1:9" ht="14.25">
      <c r="A155" s="36"/>
      <c r="B155" s="37"/>
      <c r="C155" s="37"/>
      <c r="D155" s="37"/>
      <c r="E155" s="37"/>
      <c r="F155" s="38"/>
      <c r="G155" s="37"/>
      <c r="H155" s="37"/>
      <c r="I155" s="39"/>
    </row>
    <row r="156" spans="1:9" ht="14.25">
      <c r="A156" s="36"/>
      <c r="B156" s="37"/>
      <c r="C156" s="37"/>
      <c r="D156" s="37"/>
      <c r="E156" s="37"/>
      <c r="F156" s="38"/>
      <c r="G156" s="37"/>
      <c r="H156" s="37"/>
      <c r="I156" s="39"/>
    </row>
    <row r="157" spans="1:9" ht="14.25">
      <c r="A157" s="36"/>
      <c r="B157" s="37"/>
      <c r="C157" s="37"/>
      <c r="D157" s="37"/>
      <c r="E157" s="37"/>
      <c r="F157" s="38"/>
      <c r="G157" s="37"/>
      <c r="H157" s="37"/>
      <c r="I157" s="39"/>
    </row>
  </sheetData>
  <sheetProtection/>
  <mergeCells count="143">
    <mergeCell ref="D67:E67"/>
    <mergeCell ref="D66:E66"/>
    <mergeCell ref="F63:G63"/>
    <mergeCell ref="A54:I54"/>
    <mergeCell ref="B123:C123"/>
    <mergeCell ref="D5:H5"/>
    <mergeCell ref="D6:H6"/>
    <mergeCell ref="D7:H7"/>
    <mergeCell ref="D8:H8"/>
    <mergeCell ref="D63:E63"/>
    <mergeCell ref="D64:E64"/>
    <mergeCell ref="D65:E65"/>
    <mergeCell ref="D57:E57"/>
    <mergeCell ref="D58:E58"/>
    <mergeCell ref="D59:E59"/>
    <mergeCell ref="F64:G64"/>
    <mergeCell ref="F65:G65"/>
    <mergeCell ref="F59:G59"/>
    <mergeCell ref="F60:G60"/>
    <mergeCell ref="F83:G83"/>
    <mergeCell ref="F84:G84"/>
    <mergeCell ref="D91:E91"/>
    <mergeCell ref="D92:E92"/>
    <mergeCell ref="D76:E76"/>
    <mergeCell ref="D77:E77"/>
    <mergeCell ref="D89:E89"/>
    <mergeCell ref="D90:E90"/>
    <mergeCell ref="D79:E79"/>
    <mergeCell ref="A2:H2"/>
    <mergeCell ref="F9:G9"/>
    <mergeCell ref="C9:C10"/>
    <mergeCell ref="D61:E61"/>
    <mergeCell ref="D62:E62"/>
    <mergeCell ref="F61:G61"/>
    <mergeCell ref="F62:G62"/>
    <mergeCell ref="F56:G56"/>
    <mergeCell ref="F57:G57"/>
    <mergeCell ref="F58:G58"/>
    <mergeCell ref="D9:E9"/>
    <mergeCell ref="D60:E60"/>
    <mergeCell ref="A4:I4"/>
    <mergeCell ref="A9:A10"/>
    <mergeCell ref="B9:B10"/>
    <mergeCell ref="A55:A56"/>
    <mergeCell ref="B55:B56"/>
    <mergeCell ref="C55:C56"/>
    <mergeCell ref="D55:E56"/>
    <mergeCell ref="F55:H55"/>
    <mergeCell ref="D68:E68"/>
    <mergeCell ref="D69:E69"/>
    <mergeCell ref="D74:E74"/>
    <mergeCell ref="D72:E72"/>
    <mergeCell ref="D85:E85"/>
    <mergeCell ref="D88:E88"/>
    <mergeCell ref="D80:E80"/>
    <mergeCell ref="D81:E81"/>
    <mergeCell ref="D82:E82"/>
    <mergeCell ref="D83:E83"/>
    <mergeCell ref="F66:G66"/>
    <mergeCell ref="F98:G98"/>
    <mergeCell ref="D99:E99"/>
    <mergeCell ref="F99:G99"/>
    <mergeCell ref="F100:G100"/>
    <mergeCell ref="D78:E78"/>
    <mergeCell ref="F86:G86"/>
    <mergeCell ref="F75:G75"/>
    <mergeCell ref="F76:G76"/>
    <mergeCell ref="F77:G77"/>
    <mergeCell ref="D98:E98"/>
    <mergeCell ref="F74:G74"/>
    <mergeCell ref="F80:G80"/>
    <mergeCell ref="F81:G81"/>
    <mergeCell ref="F82:G82"/>
    <mergeCell ref="D101:E101"/>
    <mergeCell ref="F78:G78"/>
    <mergeCell ref="F79:G79"/>
    <mergeCell ref="F85:G85"/>
    <mergeCell ref="D75:E75"/>
    <mergeCell ref="F96:G96"/>
    <mergeCell ref="F92:G92"/>
    <mergeCell ref="F91:G91"/>
    <mergeCell ref="F93:G93"/>
    <mergeCell ref="F94:G94"/>
    <mergeCell ref="D97:E97"/>
    <mergeCell ref="F97:G97"/>
    <mergeCell ref="F102:G102"/>
    <mergeCell ref="D94:E94"/>
    <mergeCell ref="F72:G72"/>
    <mergeCell ref="D73:E73"/>
    <mergeCell ref="F73:G73"/>
    <mergeCell ref="D84:E84"/>
    <mergeCell ref="D86:E86"/>
    <mergeCell ref="D96:E96"/>
    <mergeCell ref="D102:E102"/>
    <mergeCell ref="F95:G95"/>
    <mergeCell ref="F87:G87"/>
    <mergeCell ref="F88:G88"/>
    <mergeCell ref="F89:G89"/>
    <mergeCell ref="B121:I121"/>
    <mergeCell ref="G1:H1"/>
    <mergeCell ref="B110:I110"/>
    <mergeCell ref="B111:I111"/>
    <mergeCell ref="B112:I112"/>
    <mergeCell ref="D70:E70"/>
    <mergeCell ref="F101:G101"/>
    <mergeCell ref="F70:G70"/>
    <mergeCell ref="D71:E71"/>
    <mergeCell ref="F71:G71"/>
    <mergeCell ref="D105:E105"/>
    <mergeCell ref="D104:E104"/>
    <mergeCell ref="D107:E107"/>
    <mergeCell ref="F104:G104"/>
    <mergeCell ref="F105:G105"/>
    <mergeCell ref="F107:G107"/>
    <mergeCell ref="D103:E103"/>
    <mergeCell ref="B127:G127"/>
    <mergeCell ref="B128:G128"/>
    <mergeCell ref="B129:G129"/>
    <mergeCell ref="B117:I117"/>
    <mergeCell ref="B108:C108"/>
    <mergeCell ref="B113:C113"/>
    <mergeCell ref="B119:I119"/>
    <mergeCell ref="B109:I109"/>
    <mergeCell ref="B130:G130"/>
    <mergeCell ref="B131:G131"/>
    <mergeCell ref="B132:G132"/>
    <mergeCell ref="B133:G133"/>
    <mergeCell ref="A126:H126"/>
    <mergeCell ref="F67:G67"/>
    <mergeCell ref="F68:G68"/>
    <mergeCell ref="F69:G69"/>
    <mergeCell ref="B115:I115"/>
    <mergeCell ref="I75:I78"/>
    <mergeCell ref="B116:I116"/>
    <mergeCell ref="B118:I118"/>
    <mergeCell ref="B114:I114"/>
    <mergeCell ref="F90:G90"/>
    <mergeCell ref="D93:E93"/>
    <mergeCell ref="D87:E87"/>
    <mergeCell ref="D95:E95"/>
    <mergeCell ref="D106:E106"/>
    <mergeCell ref="F103:G103"/>
    <mergeCell ref="D100:E100"/>
  </mergeCells>
  <printOptions/>
  <pageMargins left="0.1968503937007874" right="0.15748031496062992" top="0.3937007874015748" bottom="0.3937007874015748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Малиновская</dc:creator>
  <cp:keywords/>
  <dc:description/>
  <cp:lastModifiedBy>Евгений Савельер</cp:lastModifiedBy>
  <cp:lastPrinted>2013-05-15T08:30:02Z</cp:lastPrinted>
  <dcterms:created xsi:type="dcterms:W3CDTF">2010-04-06T09:56:34Z</dcterms:created>
  <dcterms:modified xsi:type="dcterms:W3CDTF">2013-05-22T07:05:28Z</dcterms:modified>
  <cp:category/>
  <cp:version/>
  <cp:contentType/>
  <cp:contentStatus/>
</cp:coreProperties>
</file>