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32" windowHeight="777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<sst xmlns="http://schemas.openxmlformats.org/spreadsheetml/2006/main" count="167" uniqueCount="142">
  <si>
    <t>Аренда офисных помещений</t>
  </si>
  <si>
    <t>Услуги связи и интернет</t>
  </si>
  <si>
    <t>Почтовые расходы</t>
  </si>
  <si>
    <t>Прочие</t>
  </si>
  <si>
    <t>№ п.п</t>
  </si>
  <si>
    <t>Членские взносы</t>
  </si>
  <si>
    <t>Вступительные взносы</t>
  </si>
  <si>
    <t>РАСХОДЫ</t>
  </si>
  <si>
    <t>НАИМЕНОВАНИЕ СТАТЕЙ</t>
  </si>
  <si>
    <t>Фонд оплаты труда штатных сотрудников</t>
  </si>
  <si>
    <t>I</t>
  </si>
  <si>
    <t>II</t>
  </si>
  <si>
    <t>Вознаграждение внештатных экспертов за проведение проверок по контролю качества</t>
  </si>
  <si>
    <t>Страховые взносы с вознаграждений внештатных экспертов за проведение проверок по контролю качества</t>
  </si>
  <si>
    <t>Командировочные расходы штатных сотрудников СРО НП АПР</t>
  </si>
  <si>
    <t xml:space="preserve">ПОСТУПЛЕНИЯ </t>
  </si>
  <si>
    <t>Взносы на проведение контроля качества</t>
  </si>
  <si>
    <t>5</t>
  </si>
  <si>
    <t>6</t>
  </si>
  <si>
    <t>7</t>
  </si>
  <si>
    <t>8</t>
  </si>
  <si>
    <t>тыс.руб.</t>
  </si>
  <si>
    <t>ОСТАТОК НА НАЧАЛО ГОДА</t>
  </si>
  <si>
    <t>в том числе:</t>
  </si>
  <si>
    <t xml:space="preserve">дебиторская задолженность по членским взносам </t>
  </si>
  <si>
    <t>III</t>
  </si>
  <si>
    <t>IV</t>
  </si>
  <si>
    <t>Центральный региональный филиал</t>
  </si>
  <si>
    <t>Северо-Западный региональный  филиал</t>
  </si>
  <si>
    <t>Южный региональный филиал</t>
  </si>
  <si>
    <t>Поволжский региональный филиал</t>
  </si>
  <si>
    <t>Уральский региональный филиал</t>
  </si>
  <si>
    <t>Сибирский региональный филиал</t>
  </si>
  <si>
    <t>плановые проверки</t>
  </si>
  <si>
    <t>предварительные проверки вступающих в члены СРО НП АПР</t>
  </si>
  <si>
    <t>Дальневосточный региональный филиал</t>
  </si>
  <si>
    <t>аренда офисных помещений в Региональных филиалах</t>
  </si>
  <si>
    <t xml:space="preserve"> с фонда оплаты труда Генеральной дирекции </t>
  </si>
  <si>
    <t xml:space="preserve">с фонда оплаты труда сотрудников Региональных филиалов </t>
  </si>
  <si>
    <t>Поддержка сайта СРО НП АПР и информационная поддержка (приобретение, разработка и обслуживание информационных программ), подписка</t>
  </si>
  <si>
    <t>Программа для ведения реестра СРО НП АПР</t>
  </si>
  <si>
    <t>%</t>
  </si>
  <si>
    <t>1.1</t>
  </si>
  <si>
    <t>1.2</t>
  </si>
  <si>
    <t xml:space="preserve">Северо-Западный региональный  филиал </t>
  </si>
  <si>
    <t xml:space="preserve">Южный региональный филиал </t>
  </si>
  <si>
    <t xml:space="preserve">Поволжский региональный филиал </t>
  </si>
  <si>
    <t xml:space="preserve">Уральский региональный филиал </t>
  </si>
  <si>
    <t xml:space="preserve">Сибирский региональный филиал </t>
  </si>
  <si>
    <t>прочие</t>
  </si>
  <si>
    <t>Разработка дизайна сайта и поддержание его работы</t>
  </si>
  <si>
    <t>Программы для системы внешнего контроля качества</t>
  </si>
  <si>
    <t>9</t>
  </si>
  <si>
    <t>10</t>
  </si>
  <si>
    <t>Расходы на проведение перерегистрации учредительных документов</t>
  </si>
  <si>
    <t>Хозяйственные расходы</t>
  </si>
  <si>
    <t>Аудиторские услуги</t>
  </si>
  <si>
    <t>Услуги банка за операционно-кассовое обслуживание</t>
  </si>
  <si>
    <t>Транспортные расходы</t>
  </si>
  <si>
    <t>Обучение и тестирование экспертов по контролю качества (397), повышение квалификации экспертов</t>
  </si>
  <si>
    <t>примечание</t>
  </si>
  <si>
    <t>1</t>
  </si>
  <si>
    <t>2</t>
  </si>
  <si>
    <t xml:space="preserve"> ВСЕГО (I+II)</t>
  </si>
  <si>
    <t>Расходы на внешний контроль качества</t>
  </si>
  <si>
    <t>5.1</t>
  </si>
  <si>
    <t>5.2</t>
  </si>
  <si>
    <t>5.3</t>
  </si>
  <si>
    <t>5.4</t>
  </si>
  <si>
    <t>Проведение общих собраний, конференций, круглых столов и т.п.</t>
  </si>
  <si>
    <t>Расходы, связанные с членством в других организациях (IFAC, ТПП, ЕССБА)</t>
  </si>
  <si>
    <t>Прочие расходы</t>
  </si>
  <si>
    <t>Страховые взносы с фонда оплаты труда</t>
  </si>
  <si>
    <t>Поступило взносов на расчетный счет СРО НП АПР</t>
  </si>
  <si>
    <t>Взносы на участие в конференциях СРО НП  АПР</t>
  </si>
  <si>
    <t>Взносы на участие в мероприятиях Региональных филиалов</t>
  </si>
  <si>
    <t>Отклонение от сметных значений</t>
  </si>
  <si>
    <t>Сумма</t>
  </si>
  <si>
    <t>3</t>
  </si>
  <si>
    <t>% собираемости взносов</t>
  </si>
  <si>
    <t>Отклонение от сметных значений (+экономия/-перерасход)</t>
  </si>
  <si>
    <t xml:space="preserve">Начислено взносов в соответствии с утвержденным в СРО НП АПР Порядком оплаты взносов </t>
  </si>
  <si>
    <t>Расходы на приобретение основных средств, расходных материалов, канцтоваров,  и других товарно-материальных ценностей. Расходы на техническое обслуживание.</t>
  </si>
  <si>
    <t>Изготовление полиграфической продукции (календари, буклеты, информация в СМИ)</t>
  </si>
  <si>
    <t>Налоги и сборы</t>
  </si>
  <si>
    <r>
      <t xml:space="preserve">Расходы Центрального Совета , связанные с управлением СРО НП АПР 
</t>
    </r>
    <r>
      <rPr>
        <i/>
        <sz val="10"/>
        <color indexed="8"/>
        <rFont val="Times New Roman"/>
        <family val="1"/>
      </rPr>
      <t>(в т.ч. компенсация расходов на проезд и проживание председателей Советов Региональный Филиалов и Центрального Совета АПР, руководителей Комитетов и Комиссий, руководителей отделений для участия в заседаниях Центрального Совета СРО НП АПР, конференциях, круглых столах и др. мероприятиях СРО НП АПР).</t>
    </r>
  </si>
  <si>
    <t>Фонд оплаты труда сотрудников Департамента контроля качества, включая главных экспертов по контролю качества</t>
  </si>
  <si>
    <t>Страховые взносы с фонда оплаты труда сотрудников Департамента контроля качества, включая главных экспертов по контролю качества</t>
  </si>
  <si>
    <t>Информационная поддержка (приобретение, разработка и обслуживание информационных программ)</t>
  </si>
  <si>
    <t>Аренда помещения Департамента контроля качества и штатных главных экспертов</t>
  </si>
  <si>
    <t>Расходы на осуществление деятельности по проведению внешнего контроля качества в СРО НП АПР</t>
  </si>
  <si>
    <t>Итого расходы на внешний контроль качества</t>
  </si>
  <si>
    <t>ОСТАТОК НА КОНЕЦ ГОДА (III-IV)</t>
  </si>
  <si>
    <t>дебиторская задолженность</t>
  </si>
  <si>
    <t xml:space="preserve">Москва </t>
  </si>
  <si>
    <t>Москва</t>
  </si>
  <si>
    <t xml:space="preserve"> Региональные филиалы (16 чел)</t>
  </si>
  <si>
    <t>-</t>
  </si>
  <si>
    <t>Финансирование деятельности журнала "Аудиторские ведомости"</t>
  </si>
  <si>
    <t xml:space="preserve"> Генеральная дирекция ( 29 чел)</t>
  </si>
  <si>
    <t>4</t>
  </si>
  <si>
    <t>План проведения федеральных конференций СРО НП АПР выполнен полностью. Учитывая  сложное финансовое положение аудиторских организаций и особую значимость тематики  конференции для членов СРО НП АПР проводились, в основном, на безвозмездной основе.</t>
  </si>
  <si>
    <t>Обновление и обслуживание программ: "1С бухгалтерия", "Электронная отчетность", "Кадры и делопроизводство", "КонсультантПлюс", лицензии на программное обеспечение, в том числе в региональных филиалах</t>
  </si>
  <si>
    <t>Командировочные расходы штатных сотрудников Департамента контроля качества, включая главных экспертов по контролю качества</t>
  </si>
  <si>
    <t>Возмещение расходов на проезд и проживание внештатных экспертов для проведения проверок по контролю качества</t>
  </si>
  <si>
    <t xml:space="preserve"> ИСПОЛНЕНИЕ СМЕТЫ (БЮДЖЕТА) СРО НП АПР ЗА 2014 ГОД </t>
  </si>
  <si>
    <t>Фактическое исполнение Сметы СРО НП АПР за 2014 год</t>
  </si>
  <si>
    <t>Примечание №1 к Доходной части исполнения Сметы за 2014 год</t>
  </si>
  <si>
    <t>Членские взносы за 2014 год</t>
  </si>
  <si>
    <t>Списание/погашение дебиторской задолженности по членским взносам</t>
  </si>
  <si>
    <t>Дополнительный взнос на ведение уставной деятельности  (Решение ЦС СРО НП АПР от 02.10.2014г.)</t>
  </si>
  <si>
    <t>Третейский сбор</t>
  </si>
  <si>
    <t>Содержание Аппарата Президента</t>
  </si>
  <si>
    <t>аренда офисных помещений в Москве                                                                              (499 кв.м, средняя стоимость 16,7 тыс.руб. в год)</t>
  </si>
  <si>
    <t>Расходы по п. 5 исполнения Расходной части Сметы за 2014 год (по внештатным экспертам)</t>
  </si>
  <si>
    <t xml:space="preserve">Разница со строкой 12308 Бухгалтерского баланса на 31.12.2013 года составляет 38 тысяч рублей, которые представляют собой задолженность по неоплаченным штрафам на пополнение средств компенсационного фонда не отражаемого в Смете. </t>
  </si>
  <si>
    <t>Не выполнение доходной части Сметы на 1,6% связано с  уменьшение численности аудиторских организаций и индивидуальных аудиторов. С учетом погашения дебиторской задолженности собираемость взносов в 2014 году составила 99,9%.</t>
  </si>
  <si>
    <t>Поступления членских взносов  от членов, находящихся на территории Москвы возрасли за счет того, что количество  организций, с выручкой белее  1 000 000 тыс.руб. в 2014 году возросло до 5.</t>
  </si>
  <si>
    <t>Списанная дебиторская задолженность представляет собой задолженность членов СРО НП АПР вышедших или исключенных из реестра СРО НП АПР. Эта задолженность учтена на забалансовом счете 007 "Списанная дебиторская задолженность" и будет взыскиваться в судебном порядке. Список организаций, не погасивших дебиторскую задолженность размещен на сайте СРО НП АПР. Погашение дебиторской задолженности в 2014 году за предыдущие годы составило 54%.</t>
  </si>
  <si>
    <t>Примечание №2 к Расходной части исполнения Сметы за 2014год</t>
  </si>
  <si>
    <t>Страховые взносы рассчитывались в соответствии с законодательно установленной действующей регрессивной шкалой: по ставке 30% облагался годовой доход до 624 тыс.руб., свыше указанного предела начислялись страховые взносы в пенсионный фонд по ставке 10%.</t>
  </si>
  <si>
    <t>Разница со строкой 12308 Бухгалтерского баланса на 31.12.2014 года составляет 20 тысяч рублей, которые представляют собой задолженность по неоплаченным штрафам на пополнение средств компенсационного фонда не отражаемого в Смете.</t>
  </si>
  <si>
    <t>Приложение к Расходной части исполнения сметы за 2014 год</t>
  </si>
  <si>
    <t>Взносы на проведения контроля качества составили 86% от запланированного показателя сметы. Отклонение от плановых показателей  связано с уменьшением численности СРО НП АПР, переносом проверок по контролю качества на более поздние сроки и общим снижением выручки аудиторских организаций, и как следствие, снижения сумм членских взносов на контроль качества.</t>
  </si>
  <si>
    <t xml:space="preserve">Расходы на аренду офисных помещений составили 105% от запланированного показателя сметы. В связи с принятием Центральным Советом СРО НП АПР от 26.06.2014 решения о продолжении аренды зала заседаний (что не было предусмотрено в смете, т.к. планировалось прекратить с 01.07.2014г. аренду зала заседаний) перерасход по данной статье за 2014 год составил 531 т. р. (5%). </t>
  </si>
  <si>
    <t>Командировочные расходы штатных сотрудников составили 85% от запланированного показателя сметы. Экономия  15% достигнута за счет выбора более оптимальных маршрутов проезда и выбора более экономных по цене гостиниц.</t>
  </si>
  <si>
    <t>Расходы по статье «Поддержка сайта СРО НП АПР и информационная поддержка (приобретение, разработка и обслуживание информационных программ)» составили 125% от запланированного показателя сметы. Перерасход по данной статье обусловлен непредвиденными расходами, связанными с переводом  Базы реестра аудиторов и аудиторских организация - членов СРО НП АПР на платформу 1С и ее адаптацией.</t>
  </si>
  <si>
    <t>Расходы, связанные с членством в других организациях (IFAC, ТПП, ЕССБА) составили 139% от запланированного показателя сметы. Перерасход по данной статье объясняется дополнительными расходами по участию в мероприятиях  IFAС в Риме двух представителей СРО НП АПР (решение ЦС от 02.10.2014), а также увеличением курса Евро.</t>
  </si>
  <si>
    <t xml:space="preserve">Дополнительный целевой взнос на финансирование деятельности журнала "Аудиторские ведомости" </t>
  </si>
  <si>
    <t>Дополнительное финансирование деятельности журнала "Аудиторские ведомости"</t>
  </si>
  <si>
    <t>14.1</t>
  </si>
  <si>
    <t>14.2</t>
  </si>
  <si>
    <t>14.3</t>
  </si>
  <si>
    <t>14.4</t>
  </si>
  <si>
    <t>14.5</t>
  </si>
  <si>
    <t>14.6</t>
  </si>
  <si>
    <t>14.7</t>
  </si>
  <si>
    <t>14.8</t>
  </si>
  <si>
    <t>15</t>
  </si>
  <si>
    <t>Финансирование деятельности журнала "Аудиторские ведомости" составило 84% от запланированного показателя сметы. Недофинансирование объясняется поступлением дополнительных средств на финансирование деятельности журнала от А.Г.Грязновой. Поступившие денежные средства на финансирование журнала в размере 1 600 т. р.  по решению ЦС от 26.06.2014 были направлены на расчетный счет ООО «ИД «Аудиторские ведомости» в полном объеме.</t>
  </si>
  <si>
    <t>Плановые показатели Сметы СРО НП АПР на 2014 год, утвержденной Общим собранием СРО НП АПР 31 мая 2013 года, с уточнениями, утвержденными Общим собранием СРО НП АПР 23 мая 2014 года.</t>
  </si>
  <si>
    <r>
      <rPr>
        <b/>
        <sz val="11"/>
        <color indexed="8"/>
        <rFont val="Times New Roman"/>
        <family val="1"/>
      </rPr>
      <t>Утверждено
решением Общего  собрания членов СРО НП АПР
от 29 мая 2015 года (протокол № 16)</t>
    </r>
    <r>
      <rPr>
        <b/>
        <sz val="16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</si>
</sst>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0.0"/>
    <numFmt numFmtId="166" formatCode="#,##0.0"/>
    <numFmt numFmtId="167" formatCode="_-* #,##0_р_._-;\-* #,##0_р_._-;_-* &quot;-&quot;??_р_._-;_-@_-"/>
    <numFmt numFmtId="168" formatCode="#,##0.0_ ;\-#,##0.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60" fillId="0" borderId="0" xfId="0" applyFont="1" applyBorder="1" applyAlignment="1">
      <alignment horizontal="right" vertical="top"/>
    </xf>
    <xf numFmtId="49" fontId="59" fillId="0" borderId="10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60" fillId="0" borderId="0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165" fontId="59" fillId="0" borderId="10" xfId="0" applyNumberFormat="1" applyFont="1" applyBorder="1" applyAlignment="1">
      <alignment/>
    </xf>
    <xf numFmtId="165" fontId="62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166" fontId="59" fillId="0" borderId="10" xfId="0" applyNumberFormat="1" applyFont="1" applyBorder="1" applyAlignment="1">
      <alignment/>
    </xf>
    <xf numFmtId="0" fontId="19" fillId="33" borderId="0" xfId="0" applyFont="1" applyFill="1" applyAlignment="1">
      <alignment/>
    </xf>
    <xf numFmtId="0" fontId="5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right" vertical="center" wrapText="1"/>
    </xf>
    <xf numFmtId="0" fontId="65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5" fontId="66" fillId="0" borderId="10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165" fontId="63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right" vertical="top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/>
    </xf>
    <xf numFmtId="0" fontId="7" fillId="33" borderId="0" xfId="0" applyFont="1" applyFill="1" applyAlignment="1">
      <alignment/>
    </xf>
    <xf numFmtId="0" fontId="63" fillId="0" borderId="0" xfId="0" applyFont="1" applyAlignment="1">
      <alignment horizontal="center"/>
    </xf>
    <xf numFmtId="166" fontId="66" fillId="0" borderId="10" xfId="0" applyNumberFormat="1" applyFont="1" applyBorder="1" applyAlignment="1">
      <alignment/>
    </xf>
    <xf numFmtId="166" fontId="63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49" fontId="6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61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top"/>
    </xf>
    <xf numFmtId="49" fontId="62" fillId="0" borderId="10" xfId="0" applyNumberFormat="1" applyFont="1" applyBorder="1" applyAlignment="1">
      <alignment horizontal="left" vertical="top"/>
    </xf>
    <xf numFmtId="49" fontId="61" fillId="0" borderId="10" xfId="0" applyNumberFormat="1" applyFont="1" applyBorder="1" applyAlignment="1">
      <alignment horizontal="left" vertical="top"/>
    </xf>
    <xf numFmtId="0" fontId="68" fillId="0" borderId="0" xfId="0" applyFont="1" applyAlignment="1">
      <alignment/>
    </xf>
    <xf numFmtId="166" fontId="67" fillId="0" borderId="10" xfId="0" applyNumberFormat="1" applyFont="1" applyBorder="1" applyAlignment="1">
      <alignment/>
    </xf>
    <xf numFmtId="165" fontId="61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/>
    </xf>
    <xf numFmtId="49" fontId="59" fillId="0" borderId="0" xfId="0" applyNumberFormat="1" applyFont="1" applyBorder="1" applyAlignment="1">
      <alignment horizontal="right" vertical="center" wrapText="1"/>
    </xf>
    <xf numFmtId="165" fontId="65" fillId="0" borderId="10" xfId="0" applyNumberFormat="1" applyFont="1" applyBorder="1" applyAlignment="1">
      <alignment/>
    </xf>
    <xf numFmtId="0" fontId="62" fillId="0" borderId="0" xfId="0" applyFont="1" applyBorder="1" applyAlignment="1">
      <alignment horizontal="left" vertical="center" wrapText="1"/>
    </xf>
    <xf numFmtId="1" fontId="58" fillId="0" borderId="0" xfId="0" applyNumberFormat="1" applyFont="1" applyAlignment="1">
      <alignment/>
    </xf>
    <xf numFmtId="0" fontId="63" fillId="0" borderId="0" xfId="0" applyFont="1" applyBorder="1" applyAlignment="1">
      <alignment/>
    </xf>
    <xf numFmtId="1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167" fontId="59" fillId="0" borderId="10" xfId="58" applyNumberFormat="1" applyFont="1" applyBorder="1" applyAlignment="1">
      <alignment horizontal="left" vertical="center" wrapText="1"/>
    </xf>
    <xf numFmtId="167" fontId="59" fillId="0" borderId="10" xfId="58" applyNumberFormat="1" applyFont="1" applyBorder="1" applyAlignment="1">
      <alignment vertical="center" wrapText="1"/>
    </xf>
    <xf numFmtId="167" fontId="59" fillId="0" borderId="10" xfId="58" applyNumberFormat="1" applyFont="1" applyBorder="1" applyAlignment="1">
      <alignment/>
    </xf>
    <xf numFmtId="167" fontId="61" fillId="0" borderId="10" xfId="58" applyNumberFormat="1" applyFont="1" applyBorder="1" applyAlignment="1">
      <alignment horizontal="right" vertical="center"/>
    </xf>
    <xf numFmtId="167" fontId="65" fillId="0" borderId="10" xfId="58" applyNumberFormat="1" applyFont="1" applyBorder="1" applyAlignment="1">
      <alignment/>
    </xf>
    <xf numFmtId="167" fontId="64" fillId="0" borderId="10" xfId="58" applyNumberFormat="1" applyFont="1" applyBorder="1" applyAlignment="1">
      <alignment horizontal="right" vertical="center"/>
    </xf>
    <xf numFmtId="167" fontId="62" fillId="0" borderId="10" xfId="58" applyNumberFormat="1" applyFont="1" applyBorder="1" applyAlignment="1">
      <alignment/>
    </xf>
    <xf numFmtId="167" fontId="61" fillId="0" borderId="10" xfId="58" applyNumberFormat="1" applyFont="1" applyBorder="1" applyAlignment="1">
      <alignment horizontal="left" vertical="center"/>
    </xf>
    <xf numFmtId="167" fontId="61" fillId="0" borderId="10" xfId="58" applyNumberFormat="1" applyFont="1" applyBorder="1" applyAlignment="1">
      <alignment vertical="center"/>
    </xf>
    <xf numFmtId="167" fontId="61" fillId="0" borderId="10" xfId="58" applyNumberFormat="1" applyFont="1" applyBorder="1" applyAlignment="1">
      <alignment/>
    </xf>
    <xf numFmtId="167" fontId="62" fillId="0" borderId="10" xfId="58" applyNumberFormat="1" applyFont="1" applyBorder="1" applyAlignment="1">
      <alignment horizontal="left" vertical="center"/>
    </xf>
    <xf numFmtId="167" fontId="62" fillId="0" borderId="10" xfId="58" applyNumberFormat="1" applyFont="1" applyBorder="1" applyAlignment="1">
      <alignment vertical="center"/>
    </xf>
    <xf numFmtId="167" fontId="3" fillId="33" borderId="10" xfId="58" applyNumberFormat="1" applyFont="1" applyFill="1" applyBorder="1" applyAlignment="1">
      <alignment/>
    </xf>
    <xf numFmtId="167" fontId="66" fillId="0" borderId="10" xfId="58" applyNumberFormat="1" applyFont="1" applyBorder="1" applyAlignment="1">
      <alignment/>
    </xf>
    <xf numFmtId="167" fontId="62" fillId="0" borderId="10" xfId="58" applyNumberFormat="1" applyFont="1" applyBorder="1" applyAlignment="1">
      <alignment vertical="center" wrapText="1"/>
    </xf>
    <xf numFmtId="167" fontId="8" fillId="33" borderId="10" xfId="58" applyNumberFormat="1" applyFont="1" applyFill="1" applyBorder="1" applyAlignment="1">
      <alignment/>
    </xf>
    <xf numFmtId="167" fontId="64" fillId="0" borderId="10" xfId="58" applyNumberFormat="1" applyFont="1" applyBorder="1" applyAlignment="1">
      <alignment/>
    </xf>
    <xf numFmtId="167" fontId="66" fillId="0" borderId="10" xfId="58" applyNumberFormat="1" applyFont="1" applyBorder="1" applyAlignment="1">
      <alignment horizontal="right" vertical="center"/>
    </xf>
    <xf numFmtId="167" fontId="63" fillId="0" borderId="10" xfId="58" applyNumberFormat="1" applyFont="1" applyBorder="1" applyAlignment="1">
      <alignment/>
    </xf>
    <xf numFmtId="167" fontId="66" fillId="0" borderId="10" xfId="58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top"/>
    </xf>
    <xf numFmtId="0" fontId="67" fillId="0" borderId="0" xfId="0" applyFont="1" applyAlignment="1">
      <alignment/>
    </xf>
    <xf numFmtId="0" fontId="6" fillId="33" borderId="10" xfId="58" applyNumberFormat="1" applyFont="1" applyFill="1" applyBorder="1" applyAlignment="1">
      <alignment/>
    </xf>
    <xf numFmtId="0" fontId="9" fillId="33" borderId="10" xfId="58" applyNumberFormat="1" applyFont="1" applyFill="1" applyBorder="1" applyAlignment="1">
      <alignment/>
    </xf>
    <xf numFmtId="0" fontId="3" fillId="33" borderId="10" xfId="58" applyNumberFormat="1" applyFont="1" applyFill="1" applyBorder="1" applyAlignment="1">
      <alignment/>
    </xf>
    <xf numFmtId="0" fontId="66" fillId="0" borderId="10" xfId="58" applyNumberFormat="1" applyFont="1" applyBorder="1" applyAlignment="1">
      <alignment/>
    </xf>
    <xf numFmtId="0" fontId="12" fillId="33" borderId="10" xfId="58" applyNumberFormat="1" applyFont="1" applyFill="1" applyBorder="1" applyAlignment="1">
      <alignment/>
    </xf>
    <xf numFmtId="0" fontId="8" fillId="33" borderId="10" xfId="58" applyNumberFormat="1" applyFont="1" applyFill="1" applyBorder="1" applyAlignment="1">
      <alignment/>
    </xf>
    <xf numFmtId="0" fontId="59" fillId="0" borderId="10" xfId="58" applyNumberFormat="1" applyFont="1" applyBorder="1" applyAlignment="1">
      <alignment/>
    </xf>
    <xf numFmtId="167" fontId="6" fillId="0" borderId="10" xfId="58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8" fontId="6" fillId="0" borderId="10" xfId="58" applyNumberFormat="1" applyFont="1" applyBorder="1" applyAlignment="1">
      <alignment/>
    </xf>
    <xf numFmtId="167" fontId="62" fillId="0" borderId="0" xfId="58" applyNumberFormat="1" applyFont="1" applyBorder="1" applyAlignment="1">
      <alignment horizontal="left" vertical="center"/>
    </xf>
    <xf numFmtId="167" fontId="64" fillId="0" borderId="0" xfId="58" applyNumberFormat="1" applyFont="1" applyBorder="1" applyAlignment="1">
      <alignment horizontal="right" vertical="center"/>
    </xf>
    <xf numFmtId="167" fontId="66" fillId="0" borderId="0" xfId="58" applyNumberFormat="1" applyFont="1" applyBorder="1" applyAlignment="1">
      <alignment/>
    </xf>
    <xf numFmtId="0" fontId="66" fillId="0" borderId="0" xfId="58" applyNumberFormat="1" applyFont="1" applyBorder="1" applyAlignment="1">
      <alignment/>
    </xf>
    <xf numFmtId="165" fontId="66" fillId="0" borderId="0" xfId="0" applyNumberFormat="1" applyFont="1" applyBorder="1" applyAlignment="1">
      <alignment/>
    </xf>
    <xf numFmtId="0" fontId="62" fillId="0" borderId="0" xfId="0" applyFont="1" applyBorder="1" applyAlignment="1">
      <alignment horizontal="center"/>
    </xf>
    <xf numFmtId="1" fontId="8" fillId="33" borderId="10" xfId="58" applyNumberFormat="1" applyFont="1" applyFill="1" applyBorder="1" applyAlignment="1">
      <alignment/>
    </xf>
    <xf numFmtId="2" fontId="67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top"/>
    </xf>
    <xf numFmtId="1" fontId="63" fillId="0" borderId="10" xfId="0" applyNumberFormat="1" applyFont="1" applyBorder="1" applyAlignment="1">
      <alignment vertical="top"/>
    </xf>
    <xf numFmtId="1" fontId="67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1" fontId="67" fillId="0" borderId="10" xfId="58" applyNumberFormat="1" applyFont="1" applyBorder="1" applyAlignment="1">
      <alignment horizontal="center"/>
    </xf>
    <xf numFmtId="167" fontId="61" fillId="0" borderId="10" xfId="58" applyNumberFormat="1" applyFont="1" applyBorder="1" applyAlignment="1">
      <alignment horizontal="center"/>
    </xf>
    <xf numFmtId="0" fontId="70" fillId="33" borderId="0" xfId="0" applyFont="1" applyFill="1" applyBorder="1" applyAlignment="1">
      <alignment horizontal="center" vertical="center" wrapText="1"/>
    </xf>
    <xf numFmtId="1" fontId="66" fillId="0" borderId="10" xfId="58" applyNumberFormat="1" applyFont="1" applyBorder="1" applyAlignment="1">
      <alignment/>
    </xf>
    <xf numFmtId="167" fontId="62" fillId="0" borderId="10" xfId="58" applyNumberFormat="1" applyFont="1" applyBorder="1" applyAlignment="1">
      <alignment horizontal="center"/>
    </xf>
    <xf numFmtId="167" fontId="66" fillId="0" borderId="10" xfId="58" applyNumberFormat="1" applyFont="1" applyBorder="1" applyAlignment="1">
      <alignment horizontal="center"/>
    </xf>
    <xf numFmtId="1" fontId="61" fillId="0" borderId="10" xfId="58" applyNumberFormat="1" applyFont="1" applyBorder="1" applyAlignment="1">
      <alignment/>
    </xf>
    <xf numFmtId="1" fontId="63" fillId="0" borderId="10" xfId="58" applyNumberFormat="1" applyFont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right"/>
    </xf>
    <xf numFmtId="0" fontId="70" fillId="33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center" wrapText="1"/>
    </xf>
    <xf numFmtId="167" fontId="63" fillId="0" borderId="10" xfId="58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59" fillId="0" borderId="10" xfId="58" applyNumberFormat="1" applyFont="1" applyBorder="1" applyAlignment="1">
      <alignment/>
    </xf>
    <xf numFmtId="1" fontId="63" fillId="0" borderId="10" xfId="58" applyNumberFormat="1" applyFont="1" applyBorder="1" applyAlignment="1">
      <alignment horizontal="center"/>
    </xf>
    <xf numFmtId="167" fontId="59" fillId="0" borderId="10" xfId="58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" fontId="67" fillId="0" borderId="10" xfId="58" applyNumberFormat="1" applyFont="1" applyBorder="1" applyAlignment="1">
      <alignment/>
    </xf>
    <xf numFmtId="0" fontId="60" fillId="0" borderId="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right" vertical="center"/>
    </xf>
    <xf numFmtId="0" fontId="59" fillId="0" borderId="13" xfId="0" applyFont="1" applyBorder="1" applyAlignment="1">
      <alignment horizontal="right" vertical="center"/>
    </xf>
    <xf numFmtId="0" fontId="59" fillId="0" borderId="14" xfId="0" applyFont="1" applyBorder="1" applyAlignment="1">
      <alignment horizontal="right" vertical="center"/>
    </xf>
    <xf numFmtId="49" fontId="67" fillId="0" borderId="10" xfId="0" applyNumberFormat="1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wrapText="1"/>
    </xf>
    <xf numFmtId="0" fontId="60" fillId="0" borderId="0" xfId="0" applyFont="1" applyBorder="1" applyAlignment="1">
      <alignment wrapText="1"/>
    </xf>
    <xf numFmtId="0" fontId="0" fillId="0" borderId="0" xfId="0" applyAlignment="1">
      <alignment/>
    </xf>
    <xf numFmtId="1" fontId="69" fillId="0" borderId="10" xfId="58" applyNumberFormat="1" applyFont="1" applyBorder="1" applyAlignment="1">
      <alignment/>
    </xf>
    <xf numFmtId="0" fontId="59" fillId="0" borderId="12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right" vertical="center" wrapText="1"/>
    </xf>
    <xf numFmtId="0" fontId="59" fillId="0" borderId="14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PageLayoutView="0" workbookViewId="0" topLeftCell="A58">
      <selection activeCell="F61" sqref="F61:G61"/>
    </sheetView>
  </sheetViews>
  <sheetFormatPr defaultColWidth="9.140625" defaultRowHeight="15"/>
  <cols>
    <col min="1" max="1" width="6.421875" style="9" customWidth="1"/>
    <col min="2" max="2" width="55.7109375" style="0" customWidth="1"/>
    <col min="3" max="3" width="17.00390625" style="0" customWidth="1"/>
    <col min="4" max="4" width="15.7109375" style="0" customWidth="1"/>
    <col min="5" max="5" width="14.57421875" style="0" customWidth="1"/>
    <col min="6" max="6" width="11.28125" style="16" customWidth="1"/>
    <col min="7" max="7" width="9.7109375" style="0" customWidth="1"/>
    <col min="8" max="8" width="12.8515625" style="0" customWidth="1"/>
    <col min="9" max="9" width="7.00390625" style="24" customWidth="1"/>
  </cols>
  <sheetData>
    <row r="1" spans="1:9" ht="102" customHeight="1">
      <c r="A1" s="31"/>
      <c r="B1" s="32"/>
      <c r="C1" s="32"/>
      <c r="D1" s="10"/>
      <c r="E1" s="146" t="s">
        <v>141</v>
      </c>
      <c r="F1" s="147"/>
      <c r="G1" s="147"/>
      <c r="H1" s="147"/>
      <c r="I1" s="147"/>
    </row>
    <row r="2" spans="1:9" ht="20.25">
      <c r="A2" s="134" t="s">
        <v>105</v>
      </c>
      <c r="B2" s="134"/>
      <c r="C2" s="134"/>
      <c r="D2" s="134"/>
      <c r="E2" s="134"/>
      <c r="F2" s="134"/>
      <c r="G2" s="134"/>
      <c r="H2" s="134"/>
      <c r="I2" s="34"/>
    </row>
    <row r="3" spans="1:9" ht="6" customHeight="1">
      <c r="A3" s="6"/>
      <c r="B3" s="23"/>
      <c r="C3" s="32"/>
      <c r="D3" s="32"/>
      <c r="E3" s="32"/>
      <c r="F3" s="33"/>
      <c r="G3" s="32"/>
      <c r="H3" s="32"/>
      <c r="I3" s="34"/>
    </row>
    <row r="4" spans="1:9" s="1" customFormat="1" ht="18.75" customHeight="1">
      <c r="A4" s="138" t="s">
        <v>21</v>
      </c>
      <c r="B4" s="139"/>
      <c r="C4" s="139"/>
      <c r="D4" s="139"/>
      <c r="E4" s="139"/>
      <c r="F4" s="139"/>
      <c r="G4" s="139"/>
      <c r="H4" s="139"/>
      <c r="I4" s="140"/>
    </row>
    <row r="5" spans="1:9" s="1" customFormat="1" ht="17.25" customHeight="1">
      <c r="A5" s="63" t="s">
        <v>10</v>
      </c>
      <c r="B5" s="64" t="s">
        <v>22</v>
      </c>
      <c r="C5" s="65">
        <v>11436</v>
      </c>
      <c r="D5" s="130"/>
      <c r="E5" s="130"/>
      <c r="F5" s="130"/>
      <c r="G5" s="130"/>
      <c r="H5" s="130"/>
      <c r="I5" s="21"/>
    </row>
    <row r="6" spans="1:9" s="1" customFormat="1" ht="14.25" customHeight="1">
      <c r="A6" s="63"/>
      <c r="B6" s="66" t="s">
        <v>23</v>
      </c>
      <c r="C6" s="67"/>
      <c r="D6" s="130"/>
      <c r="E6" s="130"/>
      <c r="F6" s="130"/>
      <c r="G6" s="130"/>
      <c r="H6" s="130"/>
      <c r="I6" s="21"/>
    </row>
    <row r="7" spans="1:9" s="1" customFormat="1" ht="17.25" customHeight="1">
      <c r="A7" s="63"/>
      <c r="B7" s="68" t="s">
        <v>24</v>
      </c>
      <c r="C7" s="69">
        <v>4341</v>
      </c>
      <c r="D7" s="130"/>
      <c r="E7" s="130"/>
      <c r="F7" s="130"/>
      <c r="G7" s="130"/>
      <c r="H7" s="130"/>
      <c r="I7" s="22">
        <v>1</v>
      </c>
    </row>
    <row r="8" spans="1:9" s="107" customFormat="1" ht="93.75" customHeight="1">
      <c r="A8" s="141" t="s">
        <v>4</v>
      </c>
      <c r="B8" s="142" t="s">
        <v>8</v>
      </c>
      <c r="C8" s="136" t="s">
        <v>140</v>
      </c>
      <c r="D8" s="135" t="s">
        <v>106</v>
      </c>
      <c r="E8" s="135"/>
      <c r="F8" s="135" t="s">
        <v>76</v>
      </c>
      <c r="G8" s="135"/>
      <c r="H8" s="37" t="s">
        <v>79</v>
      </c>
      <c r="I8" s="37" t="s">
        <v>60</v>
      </c>
    </row>
    <row r="9" spans="1:9" s="107" customFormat="1" ht="147.75" customHeight="1">
      <c r="A9" s="141"/>
      <c r="B9" s="142"/>
      <c r="C9" s="136"/>
      <c r="D9" s="108" t="s">
        <v>81</v>
      </c>
      <c r="E9" s="102" t="s">
        <v>73</v>
      </c>
      <c r="F9" s="37" t="s">
        <v>77</v>
      </c>
      <c r="G9" s="37" t="s">
        <v>41</v>
      </c>
      <c r="H9" s="37"/>
      <c r="I9" s="109"/>
    </row>
    <row r="10" spans="1:9" ht="22.5" customHeight="1">
      <c r="A10" s="63" t="s">
        <v>11</v>
      </c>
      <c r="B10" s="64" t="s">
        <v>15</v>
      </c>
      <c r="C10" s="65">
        <f>C11+C34+C44+C48</f>
        <v>79253</v>
      </c>
      <c r="D10" s="65">
        <f>D11+D34+D44+D48</f>
        <v>79614.90000000001</v>
      </c>
      <c r="E10" s="65">
        <f>E11+E34+E44+E48</f>
        <v>79531.8</v>
      </c>
      <c r="F10" s="85">
        <f>D10-C10</f>
        <v>361.90000000000873</v>
      </c>
      <c r="G10" s="12">
        <f>100-100+F10/C10*100</f>
        <v>0.456638865405737</v>
      </c>
      <c r="H10" s="12">
        <f>E10/D10*100</f>
        <v>99.89562255306481</v>
      </c>
      <c r="I10" s="22">
        <v>2</v>
      </c>
    </row>
    <row r="11" spans="1:9" s="50" customFormat="1" ht="15.75" customHeight="1">
      <c r="A11" s="70">
        <v>1</v>
      </c>
      <c r="B11" s="71" t="s">
        <v>5</v>
      </c>
      <c r="C11" s="72">
        <f>C14+C15+C16+C17+C18+C19+C20+C21</f>
        <v>62931</v>
      </c>
      <c r="D11" s="72">
        <f>D12+D24</f>
        <v>62547.1</v>
      </c>
      <c r="E11" s="72">
        <f>E12+E24</f>
        <v>62886</v>
      </c>
      <c r="F11" s="86">
        <f>D11-C11</f>
        <v>-383.90000000000146</v>
      </c>
      <c r="G11" s="12">
        <f aca="true" t="shared" si="0" ref="G11:G21">100-100+F11/C11*100</f>
        <v>-0.6100332109771042</v>
      </c>
      <c r="H11" s="52">
        <f>E11/D11*100</f>
        <v>100.54183167564923</v>
      </c>
      <c r="I11" s="54"/>
    </row>
    <row r="12" spans="1:10" s="2" customFormat="1" ht="15.75" customHeight="1">
      <c r="A12" s="73" t="s">
        <v>42</v>
      </c>
      <c r="B12" s="74" t="s">
        <v>108</v>
      </c>
      <c r="C12" s="69">
        <f>SUM(C14:C21)</f>
        <v>62931</v>
      </c>
      <c r="D12" s="69">
        <f>SUM(D14:D21)</f>
        <v>63856.5</v>
      </c>
      <c r="E12" s="69">
        <f>SUM(E14:E21)</f>
        <v>60526</v>
      </c>
      <c r="F12" s="87">
        <f>D12-C12</f>
        <v>925.5</v>
      </c>
      <c r="G12" s="56">
        <f t="shared" si="0"/>
        <v>1.4706583400867617</v>
      </c>
      <c r="H12" s="13">
        <f>E12/D12*100</f>
        <v>94.78439939551964</v>
      </c>
      <c r="I12" s="29"/>
      <c r="J12" s="58"/>
    </row>
    <row r="13" spans="1:9" s="2" customFormat="1" ht="15.75" customHeight="1">
      <c r="A13" s="73"/>
      <c r="B13" s="66" t="str">
        <f>B6</f>
        <v>в том числе:</v>
      </c>
      <c r="C13" s="69"/>
      <c r="D13" s="69"/>
      <c r="E13" s="69"/>
      <c r="F13" s="75"/>
      <c r="G13" s="12"/>
      <c r="H13" s="25"/>
      <c r="I13" s="29"/>
    </row>
    <row r="14" spans="1:9" s="2" customFormat="1" ht="15.75" customHeight="1">
      <c r="A14" s="73"/>
      <c r="B14" s="68" t="s">
        <v>94</v>
      </c>
      <c r="C14" s="76">
        <v>27310</v>
      </c>
      <c r="D14" s="76">
        <v>29039.5</v>
      </c>
      <c r="E14" s="76">
        <f>13500+14459</f>
        <v>27959</v>
      </c>
      <c r="F14" s="88">
        <f>D14-C14</f>
        <v>1729.5</v>
      </c>
      <c r="G14" s="25">
        <f t="shared" si="0"/>
        <v>6.332845111680703</v>
      </c>
      <c r="H14" s="25">
        <f>E14/D14*100</f>
        <v>96.27920590919265</v>
      </c>
      <c r="I14" s="3">
        <v>3</v>
      </c>
    </row>
    <row r="15" spans="1:9" s="2" customFormat="1" ht="15.75" customHeight="1">
      <c r="A15" s="73"/>
      <c r="B15" s="68" t="s">
        <v>27</v>
      </c>
      <c r="C15" s="76">
        <v>6020</v>
      </c>
      <c r="D15" s="76">
        <v>6573</v>
      </c>
      <c r="E15" s="76">
        <v>5992</v>
      </c>
      <c r="F15" s="88">
        <f aca="true" t="shared" si="1" ref="F15:F21">D15-C15</f>
        <v>553</v>
      </c>
      <c r="G15" s="25">
        <f t="shared" si="0"/>
        <v>9.186046511627907</v>
      </c>
      <c r="H15" s="25">
        <f aca="true" t="shared" si="2" ref="H15:H54">E15/D15*100</f>
        <v>91.16080937167199</v>
      </c>
      <c r="I15" s="4"/>
    </row>
    <row r="16" spans="1:9" s="2" customFormat="1" ht="15.75" customHeight="1">
      <c r="A16" s="73"/>
      <c r="B16" s="68" t="s">
        <v>28</v>
      </c>
      <c r="C16" s="76">
        <v>7458</v>
      </c>
      <c r="D16" s="76">
        <v>7071</v>
      </c>
      <c r="E16" s="76">
        <v>6851</v>
      </c>
      <c r="F16" s="88">
        <f t="shared" si="1"/>
        <v>-387</v>
      </c>
      <c r="G16" s="25">
        <f t="shared" si="0"/>
        <v>-5.189058728881737</v>
      </c>
      <c r="H16" s="25">
        <f t="shared" si="2"/>
        <v>96.88870032527224</v>
      </c>
      <c r="I16" s="29"/>
    </row>
    <row r="17" spans="1:9" s="2" customFormat="1" ht="15.75" customHeight="1">
      <c r="A17" s="73"/>
      <c r="B17" s="68" t="s">
        <v>29</v>
      </c>
      <c r="C17" s="76">
        <v>4253</v>
      </c>
      <c r="D17" s="76">
        <v>3888</v>
      </c>
      <c r="E17" s="76">
        <v>3681</v>
      </c>
      <c r="F17" s="88">
        <f t="shared" si="1"/>
        <v>-365</v>
      </c>
      <c r="G17" s="25">
        <f t="shared" si="0"/>
        <v>-8.582177286621208</v>
      </c>
      <c r="H17" s="25">
        <f t="shared" si="2"/>
        <v>94.67592592592592</v>
      </c>
      <c r="I17" s="29"/>
    </row>
    <row r="18" spans="1:9" s="2" customFormat="1" ht="15.75" customHeight="1">
      <c r="A18" s="73"/>
      <c r="B18" s="68" t="s">
        <v>30</v>
      </c>
      <c r="C18" s="76">
        <v>5857</v>
      </c>
      <c r="D18" s="76">
        <v>5417</v>
      </c>
      <c r="E18" s="76">
        <v>5088</v>
      </c>
      <c r="F18" s="88">
        <f t="shared" si="1"/>
        <v>-440</v>
      </c>
      <c r="G18" s="25">
        <f t="shared" si="0"/>
        <v>-7.51237835069148</v>
      </c>
      <c r="H18" s="25">
        <f t="shared" si="2"/>
        <v>93.92652759830165</v>
      </c>
      <c r="I18" s="29"/>
    </row>
    <row r="19" spans="1:9" s="2" customFormat="1" ht="15.75" customHeight="1">
      <c r="A19" s="73"/>
      <c r="B19" s="68" t="s">
        <v>31</v>
      </c>
      <c r="C19" s="76">
        <v>5344</v>
      </c>
      <c r="D19" s="76">
        <v>5084</v>
      </c>
      <c r="E19" s="76">
        <v>4642</v>
      </c>
      <c r="F19" s="88">
        <f t="shared" si="1"/>
        <v>-260</v>
      </c>
      <c r="G19" s="25">
        <f t="shared" si="0"/>
        <v>-4.865269461077845</v>
      </c>
      <c r="H19" s="25">
        <f t="shared" si="2"/>
        <v>91.30605822187255</v>
      </c>
      <c r="I19" s="29"/>
    </row>
    <row r="20" spans="1:9" s="2" customFormat="1" ht="15.75" customHeight="1">
      <c r="A20" s="73"/>
      <c r="B20" s="68" t="s">
        <v>32</v>
      </c>
      <c r="C20" s="76">
        <v>4659.5</v>
      </c>
      <c r="D20" s="76">
        <v>4828</v>
      </c>
      <c r="E20" s="76">
        <v>4454</v>
      </c>
      <c r="F20" s="88">
        <f t="shared" si="1"/>
        <v>168.5</v>
      </c>
      <c r="G20" s="25">
        <f t="shared" si="0"/>
        <v>3.6162678398969845</v>
      </c>
      <c r="H20" s="25">
        <f t="shared" si="2"/>
        <v>92.25352112676056</v>
      </c>
      <c r="I20" s="29"/>
    </row>
    <row r="21" spans="1:9" s="2" customFormat="1" ht="15.75" customHeight="1">
      <c r="A21" s="73"/>
      <c r="B21" s="68" t="s">
        <v>35</v>
      </c>
      <c r="C21" s="76">
        <v>2029.5</v>
      </c>
      <c r="D21" s="76">
        <v>1956</v>
      </c>
      <c r="E21" s="76">
        <v>1859</v>
      </c>
      <c r="F21" s="88">
        <f t="shared" si="1"/>
        <v>-73.5</v>
      </c>
      <c r="G21" s="25">
        <f t="shared" si="0"/>
        <v>-3.621581670362158</v>
      </c>
      <c r="H21" s="25">
        <f t="shared" si="2"/>
        <v>95.04089979550102</v>
      </c>
      <c r="I21" s="29"/>
    </row>
    <row r="22" spans="1:9" s="2" customFormat="1" ht="15.75" customHeight="1">
      <c r="A22" s="95"/>
      <c r="B22" s="96"/>
      <c r="C22" s="97"/>
      <c r="D22" s="97"/>
      <c r="E22" s="97"/>
      <c r="F22" s="98"/>
      <c r="G22" s="99"/>
      <c r="H22" s="99"/>
      <c r="I22" s="100"/>
    </row>
    <row r="23" spans="1:9" s="2" customFormat="1" ht="15.75" customHeight="1">
      <c r="A23" s="95"/>
      <c r="B23" s="96"/>
      <c r="C23" s="97"/>
      <c r="D23" s="97"/>
      <c r="E23" s="97"/>
      <c r="F23" s="98"/>
      <c r="G23" s="99"/>
      <c r="H23" s="99"/>
      <c r="I23" s="100"/>
    </row>
    <row r="24" spans="1:9" s="2" customFormat="1" ht="28.5" customHeight="1">
      <c r="A24" s="73" t="s">
        <v>43</v>
      </c>
      <c r="B24" s="77" t="s">
        <v>109</v>
      </c>
      <c r="C24" s="76"/>
      <c r="D24" s="69">
        <f>SUM(D26:D33)</f>
        <v>-1309.4</v>
      </c>
      <c r="E24" s="69">
        <f>SUM(E26:E33)</f>
        <v>2360</v>
      </c>
      <c r="F24" s="78"/>
      <c r="G24" s="13"/>
      <c r="H24" s="27"/>
      <c r="I24" s="22">
        <v>4</v>
      </c>
    </row>
    <row r="25" spans="1:9" s="2" customFormat="1" ht="12.75" customHeight="1">
      <c r="A25" s="73"/>
      <c r="B25" s="66" t="str">
        <f>B13</f>
        <v>в том числе:</v>
      </c>
      <c r="C25" s="76"/>
      <c r="D25" s="69"/>
      <c r="E25" s="79"/>
      <c r="F25" s="78"/>
      <c r="G25" s="13"/>
      <c r="H25" s="25"/>
      <c r="I25" s="29"/>
    </row>
    <row r="26" spans="1:9" s="2" customFormat="1" ht="12" customHeight="1">
      <c r="A26" s="73"/>
      <c r="B26" s="80" t="s">
        <v>94</v>
      </c>
      <c r="C26" s="76"/>
      <c r="D26" s="81">
        <v>-432.4</v>
      </c>
      <c r="E26" s="76">
        <v>1102</v>
      </c>
      <c r="F26" s="78"/>
      <c r="G26" s="13"/>
      <c r="H26" s="25"/>
      <c r="I26" s="29"/>
    </row>
    <row r="27" spans="1:9" s="2" customFormat="1" ht="15.75" customHeight="1">
      <c r="A27" s="73"/>
      <c r="B27" s="80" t="s">
        <v>27</v>
      </c>
      <c r="C27" s="76"/>
      <c r="D27" s="81">
        <v>-137</v>
      </c>
      <c r="E27" s="76">
        <v>220</v>
      </c>
      <c r="F27" s="78"/>
      <c r="G27" s="13"/>
      <c r="H27" s="25"/>
      <c r="I27" s="29"/>
    </row>
    <row r="28" spans="1:9" s="2" customFormat="1" ht="15.75" customHeight="1">
      <c r="A28" s="73"/>
      <c r="B28" s="80" t="s">
        <v>28</v>
      </c>
      <c r="C28" s="76"/>
      <c r="D28" s="81">
        <v>-137</v>
      </c>
      <c r="E28" s="76">
        <v>142</v>
      </c>
      <c r="F28" s="78"/>
      <c r="G28" s="13"/>
      <c r="H28" s="25"/>
      <c r="I28" s="29"/>
    </row>
    <row r="29" spans="1:9" s="2" customFormat="1" ht="15.75" customHeight="1">
      <c r="A29" s="73"/>
      <c r="B29" s="80" t="s">
        <v>29</v>
      </c>
      <c r="C29" s="76"/>
      <c r="D29" s="81">
        <v>-58</v>
      </c>
      <c r="E29" s="76">
        <v>139</v>
      </c>
      <c r="F29" s="78"/>
      <c r="G29" s="13"/>
      <c r="H29" s="25"/>
      <c r="I29" s="29"/>
    </row>
    <row r="30" spans="1:9" s="2" customFormat="1" ht="15.75" customHeight="1">
      <c r="A30" s="73"/>
      <c r="B30" s="80" t="s">
        <v>30</v>
      </c>
      <c r="C30" s="76"/>
      <c r="D30" s="81">
        <v>-103</v>
      </c>
      <c r="E30" s="76">
        <v>154</v>
      </c>
      <c r="F30" s="78"/>
      <c r="G30" s="13"/>
      <c r="H30" s="25"/>
      <c r="I30" s="29"/>
    </row>
    <row r="31" spans="1:9" s="2" customFormat="1" ht="15.75" customHeight="1">
      <c r="A31" s="73"/>
      <c r="B31" s="80" t="s">
        <v>31</v>
      </c>
      <c r="C31" s="76"/>
      <c r="D31" s="81">
        <v>-78</v>
      </c>
      <c r="E31" s="76">
        <v>298</v>
      </c>
      <c r="F31" s="78"/>
      <c r="G31" s="13"/>
      <c r="H31" s="25"/>
      <c r="I31" s="29"/>
    </row>
    <row r="32" spans="1:9" s="2" customFormat="1" ht="15.75" customHeight="1">
      <c r="A32" s="73"/>
      <c r="B32" s="80" t="s">
        <v>32</v>
      </c>
      <c r="C32" s="76"/>
      <c r="D32" s="81">
        <v>-230</v>
      </c>
      <c r="E32" s="76">
        <v>238</v>
      </c>
      <c r="F32" s="78"/>
      <c r="G32" s="13"/>
      <c r="H32" s="25"/>
      <c r="I32" s="29"/>
    </row>
    <row r="33" spans="1:9" s="2" customFormat="1" ht="15.75" customHeight="1">
      <c r="A33" s="73"/>
      <c r="B33" s="80" t="s">
        <v>35</v>
      </c>
      <c r="C33" s="76"/>
      <c r="D33" s="81">
        <v>-134</v>
      </c>
      <c r="E33" s="76">
        <v>67</v>
      </c>
      <c r="F33" s="78"/>
      <c r="G33" s="13"/>
      <c r="H33" s="25"/>
      <c r="I33" s="29"/>
    </row>
    <row r="34" spans="1:9" s="50" customFormat="1" ht="16.5" customHeight="1">
      <c r="A34" s="70">
        <f>A11+1</f>
        <v>2</v>
      </c>
      <c r="B34" s="71" t="s">
        <v>6</v>
      </c>
      <c r="C34" s="72">
        <f>SUM(C36:C43)</f>
        <v>500</v>
      </c>
      <c r="D34" s="72">
        <f>D36+D37+D38+D39+D40+D41+D42+D43</f>
        <v>631</v>
      </c>
      <c r="E34" s="72">
        <f>E36+E37+E38+E39+E40+E41+E42+E43</f>
        <v>631</v>
      </c>
      <c r="F34" s="89">
        <f aca="true" t="shared" si="3" ref="F34:F44">D34-C34</f>
        <v>131</v>
      </c>
      <c r="G34" s="52">
        <f>100-100-(-F34)/C34*100</f>
        <v>26.200000000000003</v>
      </c>
      <c r="H34" s="53">
        <f t="shared" si="2"/>
        <v>100</v>
      </c>
      <c r="I34" s="54"/>
    </row>
    <row r="35" spans="1:9" s="2" customFormat="1" ht="11.25" customHeight="1">
      <c r="A35" s="73"/>
      <c r="B35" s="66" t="str">
        <f>B13</f>
        <v>в том числе:</v>
      </c>
      <c r="C35" s="69"/>
      <c r="D35" s="69"/>
      <c r="E35" s="69"/>
      <c r="F35" s="90"/>
      <c r="G35" s="13"/>
      <c r="H35" s="25"/>
      <c r="I35" s="29"/>
    </row>
    <row r="36" spans="1:9" s="2" customFormat="1" ht="12.75" customHeight="1">
      <c r="A36" s="73"/>
      <c r="B36" s="80" t="s">
        <v>95</v>
      </c>
      <c r="C36" s="76">
        <v>198</v>
      </c>
      <c r="D36" s="79">
        <v>224</v>
      </c>
      <c r="E36" s="79">
        <v>224</v>
      </c>
      <c r="F36" s="90">
        <f t="shared" si="3"/>
        <v>26</v>
      </c>
      <c r="G36" s="25">
        <f>100-100-(-F36)/C36*100</f>
        <v>13.131313131313133</v>
      </c>
      <c r="H36" s="25">
        <f t="shared" si="2"/>
        <v>100</v>
      </c>
      <c r="I36" s="29"/>
    </row>
    <row r="37" spans="1:9" s="2" customFormat="1" ht="12" customHeight="1">
      <c r="A37" s="73"/>
      <c r="B37" s="80" t="s">
        <v>27</v>
      </c>
      <c r="C37" s="76">
        <v>0</v>
      </c>
      <c r="D37" s="79">
        <v>76</v>
      </c>
      <c r="E37" s="79">
        <v>76</v>
      </c>
      <c r="F37" s="90">
        <f t="shared" si="3"/>
        <v>76</v>
      </c>
      <c r="G37" s="25"/>
      <c r="H37" s="25">
        <f t="shared" si="2"/>
        <v>100</v>
      </c>
      <c r="I37" s="29"/>
    </row>
    <row r="38" spans="1:9" s="2" customFormat="1" ht="14.25" customHeight="1">
      <c r="A38" s="73"/>
      <c r="B38" s="80" t="s">
        <v>44</v>
      </c>
      <c r="C38" s="76">
        <v>0</v>
      </c>
      <c r="D38" s="79">
        <v>173</v>
      </c>
      <c r="E38" s="79">
        <v>173</v>
      </c>
      <c r="F38" s="90">
        <f t="shared" si="3"/>
        <v>173</v>
      </c>
      <c r="G38" s="25"/>
      <c r="H38" s="25">
        <f t="shared" si="2"/>
        <v>100</v>
      </c>
      <c r="I38" s="29"/>
    </row>
    <row r="39" spans="1:9" s="2" customFormat="1" ht="13.5" customHeight="1">
      <c r="A39" s="73"/>
      <c r="B39" s="80" t="s">
        <v>45</v>
      </c>
      <c r="C39" s="76">
        <v>46</v>
      </c>
      <c r="D39" s="79">
        <v>18</v>
      </c>
      <c r="E39" s="79">
        <v>18</v>
      </c>
      <c r="F39" s="90">
        <f t="shared" si="3"/>
        <v>-28</v>
      </c>
      <c r="G39" s="25">
        <f>100-100-(-F39)/C39*100</f>
        <v>-60.86956521739131</v>
      </c>
      <c r="H39" s="25">
        <f t="shared" si="2"/>
        <v>100</v>
      </c>
      <c r="I39" s="29"/>
    </row>
    <row r="40" spans="1:9" s="2" customFormat="1" ht="13.5" customHeight="1">
      <c r="A40" s="73"/>
      <c r="B40" s="80" t="s">
        <v>46</v>
      </c>
      <c r="C40" s="76">
        <v>110</v>
      </c>
      <c r="D40" s="79">
        <v>61</v>
      </c>
      <c r="E40" s="79">
        <v>61</v>
      </c>
      <c r="F40" s="90">
        <f t="shared" si="3"/>
        <v>-49</v>
      </c>
      <c r="G40" s="25">
        <f>100-100-(-F40)/C40*100</f>
        <v>-44.54545454545455</v>
      </c>
      <c r="H40" s="25">
        <f t="shared" si="2"/>
        <v>100</v>
      </c>
      <c r="I40" s="22"/>
    </row>
    <row r="41" spans="1:9" s="2" customFormat="1" ht="12.75" customHeight="1">
      <c r="A41" s="73"/>
      <c r="B41" s="80" t="s">
        <v>47</v>
      </c>
      <c r="C41" s="76">
        <v>94</v>
      </c>
      <c r="D41" s="79">
        <v>61</v>
      </c>
      <c r="E41" s="79">
        <v>61</v>
      </c>
      <c r="F41" s="90">
        <f t="shared" si="3"/>
        <v>-33</v>
      </c>
      <c r="G41" s="25">
        <f>100-100-(-F41)/C41*100</f>
        <v>-35.1063829787234</v>
      </c>
      <c r="H41" s="25">
        <f t="shared" si="2"/>
        <v>100</v>
      </c>
      <c r="I41" s="29"/>
    </row>
    <row r="42" spans="1:9" s="2" customFormat="1" ht="12" customHeight="1">
      <c r="A42" s="73"/>
      <c r="B42" s="80" t="s">
        <v>48</v>
      </c>
      <c r="C42" s="76">
        <v>52</v>
      </c>
      <c r="D42" s="79">
        <v>15</v>
      </c>
      <c r="E42" s="79">
        <v>15</v>
      </c>
      <c r="F42" s="90">
        <f t="shared" si="3"/>
        <v>-37</v>
      </c>
      <c r="G42" s="25">
        <f>100-100-(-F42)/C42*100</f>
        <v>-71.15384615384616</v>
      </c>
      <c r="H42" s="25">
        <f t="shared" si="2"/>
        <v>100</v>
      </c>
      <c r="I42" s="29"/>
    </row>
    <row r="43" spans="1:9" s="2" customFormat="1" ht="12.75" customHeight="1">
      <c r="A43" s="73"/>
      <c r="B43" s="80" t="s">
        <v>35</v>
      </c>
      <c r="C43" s="76">
        <v>0</v>
      </c>
      <c r="D43" s="79">
        <v>3</v>
      </c>
      <c r="E43" s="79">
        <v>3</v>
      </c>
      <c r="F43" s="90">
        <f t="shared" si="3"/>
        <v>3</v>
      </c>
      <c r="G43" s="25"/>
      <c r="H43" s="25">
        <f t="shared" si="2"/>
        <v>100</v>
      </c>
      <c r="I43" s="29"/>
    </row>
    <row r="44" spans="1:9" s="50" customFormat="1" ht="15" customHeight="1">
      <c r="A44" s="70">
        <f>A34+1</f>
        <v>3</v>
      </c>
      <c r="B44" s="71" t="s">
        <v>16</v>
      </c>
      <c r="C44" s="72">
        <f>C46+C47</f>
        <v>14822</v>
      </c>
      <c r="D44" s="72">
        <f>D46+D47</f>
        <v>12810</v>
      </c>
      <c r="E44" s="72">
        <f>E46+E47</f>
        <v>12705</v>
      </c>
      <c r="F44" s="89">
        <f t="shared" si="3"/>
        <v>-2012</v>
      </c>
      <c r="G44" s="52">
        <f>100+F44/C44*100-100</f>
        <v>-13.574416408042097</v>
      </c>
      <c r="H44" s="53">
        <f t="shared" si="2"/>
        <v>99.18032786885246</v>
      </c>
      <c r="I44" s="54">
        <v>5</v>
      </c>
    </row>
    <row r="45" spans="1:9" s="2" customFormat="1" ht="13.5" customHeight="1">
      <c r="A45" s="73"/>
      <c r="B45" s="66" t="str">
        <f>B35</f>
        <v>в том числе:</v>
      </c>
      <c r="C45" s="69"/>
      <c r="D45" s="69"/>
      <c r="E45" s="69"/>
      <c r="F45" s="78"/>
      <c r="G45" s="52"/>
      <c r="H45" s="25"/>
      <c r="I45" s="29"/>
    </row>
    <row r="46" spans="1:9" s="2" customFormat="1" ht="13.5" customHeight="1">
      <c r="A46" s="73"/>
      <c r="B46" s="80" t="s">
        <v>33</v>
      </c>
      <c r="C46" s="76">
        <f>1000+13010+777</f>
        <v>14787</v>
      </c>
      <c r="D46" s="76">
        <f>1000+11163+567</f>
        <v>12730</v>
      </c>
      <c r="E46" s="79">
        <v>12625</v>
      </c>
      <c r="F46" s="90">
        <f>D46-C46</f>
        <v>-2057</v>
      </c>
      <c r="G46" s="25">
        <f>100+F46/C46*100-100</f>
        <v>-13.910867654020421</v>
      </c>
      <c r="H46" s="25">
        <f t="shared" si="2"/>
        <v>99.17517674783974</v>
      </c>
      <c r="I46" s="29"/>
    </row>
    <row r="47" spans="1:9" s="2" customFormat="1" ht="28.5" customHeight="1">
      <c r="A47" s="73"/>
      <c r="B47" s="82" t="s">
        <v>34</v>
      </c>
      <c r="C47" s="76">
        <v>35</v>
      </c>
      <c r="D47" s="76">
        <v>80</v>
      </c>
      <c r="E47" s="76">
        <v>80</v>
      </c>
      <c r="F47" s="90">
        <f aca="true" t="shared" si="4" ref="F47:F55">D47-C47</f>
        <v>45</v>
      </c>
      <c r="G47" s="25">
        <f>100+F47/C47*100-100</f>
        <v>128.57142857142858</v>
      </c>
      <c r="H47" s="25">
        <f t="shared" si="2"/>
        <v>100</v>
      </c>
      <c r="I47" s="29"/>
    </row>
    <row r="48" spans="1:9" s="50" customFormat="1" ht="15" customHeight="1">
      <c r="A48" s="70">
        <f>A44+1</f>
        <v>4</v>
      </c>
      <c r="B48" s="71" t="s">
        <v>3</v>
      </c>
      <c r="C48" s="72">
        <f>SUM(C50:C55)</f>
        <v>1000</v>
      </c>
      <c r="D48" s="72">
        <f>SUM(D50:D55)</f>
        <v>3626.8</v>
      </c>
      <c r="E48" s="72">
        <f>SUM(E50:E55)</f>
        <v>3309.8</v>
      </c>
      <c r="F48" s="89">
        <f t="shared" si="4"/>
        <v>2626.8</v>
      </c>
      <c r="G48" s="52">
        <f>100+(-F48)/C48*100-100</f>
        <v>-262.68</v>
      </c>
      <c r="H48" s="53">
        <f t="shared" si="2"/>
        <v>91.25951251792213</v>
      </c>
      <c r="I48" s="54"/>
    </row>
    <row r="49" spans="1:9" s="2" customFormat="1" ht="11.25" customHeight="1">
      <c r="A49" s="73"/>
      <c r="B49" s="66" t="str">
        <f>B45</f>
        <v>в том числе:</v>
      </c>
      <c r="C49" s="69"/>
      <c r="D49" s="69"/>
      <c r="E49" s="69"/>
      <c r="F49" s="90"/>
      <c r="G49" s="52"/>
      <c r="H49" s="25"/>
      <c r="I49" s="29"/>
    </row>
    <row r="50" spans="1:9" s="2" customFormat="1" ht="15" customHeight="1">
      <c r="A50" s="73"/>
      <c r="B50" s="80" t="s">
        <v>74</v>
      </c>
      <c r="C50" s="76">
        <v>920</v>
      </c>
      <c r="D50" s="69">
        <v>290.4</v>
      </c>
      <c r="E50" s="69">
        <v>290.4</v>
      </c>
      <c r="F50" s="101">
        <f t="shared" si="4"/>
        <v>-629.6</v>
      </c>
      <c r="G50" s="93">
        <f>100+(F50)/C50*100-100</f>
        <v>-68.43478260869566</v>
      </c>
      <c r="H50" s="25">
        <f t="shared" si="2"/>
        <v>100</v>
      </c>
      <c r="I50" s="110">
        <v>6</v>
      </c>
    </row>
    <row r="51" spans="1:9" s="2" customFormat="1" ht="31.5" customHeight="1">
      <c r="A51" s="73"/>
      <c r="B51" s="82" t="s">
        <v>75</v>
      </c>
      <c r="C51" s="76">
        <v>80</v>
      </c>
      <c r="D51" s="69">
        <v>298.4</v>
      </c>
      <c r="E51" s="69">
        <v>298.4</v>
      </c>
      <c r="F51" s="101">
        <f t="shared" si="4"/>
        <v>218.39999999999998</v>
      </c>
      <c r="G51" s="93">
        <f>100+(F51)/C51*100-100</f>
        <v>272.99999999999994</v>
      </c>
      <c r="H51" s="25">
        <f t="shared" si="2"/>
        <v>100</v>
      </c>
      <c r="I51" s="110"/>
    </row>
    <row r="52" spans="1:9" s="2" customFormat="1" ht="31.5" customHeight="1">
      <c r="A52" s="73"/>
      <c r="B52" s="82" t="s">
        <v>128</v>
      </c>
      <c r="C52" s="76"/>
      <c r="D52" s="69">
        <v>1600</v>
      </c>
      <c r="E52" s="69">
        <v>1600</v>
      </c>
      <c r="F52" s="101">
        <f t="shared" si="4"/>
        <v>1600</v>
      </c>
      <c r="G52" s="93"/>
      <c r="H52" s="25">
        <f t="shared" si="2"/>
        <v>100</v>
      </c>
      <c r="I52" s="3"/>
    </row>
    <row r="53" spans="1:9" s="2" customFormat="1" ht="36.75" customHeight="1">
      <c r="A53" s="73"/>
      <c r="B53" s="82" t="s">
        <v>110</v>
      </c>
      <c r="C53" s="76"/>
      <c r="D53" s="69">
        <v>1269</v>
      </c>
      <c r="E53" s="69">
        <v>952</v>
      </c>
      <c r="F53" s="101">
        <f t="shared" si="4"/>
        <v>1269</v>
      </c>
      <c r="G53" s="93"/>
      <c r="H53" s="25">
        <f t="shared" si="2"/>
        <v>75.01970055161544</v>
      </c>
      <c r="I53" s="3"/>
    </row>
    <row r="54" spans="1:9" s="2" customFormat="1" ht="12.75" customHeight="1">
      <c r="A54" s="73"/>
      <c r="B54" s="82" t="s">
        <v>111</v>
      </c>
      <c r="C54" s="76"/>
      <c r="D54" s="69">
        <v>130</v>
      </c>
      <c r="E54" s="69">
        <v>130</v>
      </c>
      <c r="F54" s="101">
        <f t="shared" si="4"/>
        <v>130</v>
      </c>
      <c r="G54" s="93"/>
      <c r="H54" s="25">
        <f t="shared" si="2"/>
        <v>100</v>
      </c>
      <c r="I54" s="3"/>
    </row>
    <row r="55" spans="1:9" s="2" customFormat="1" ht="15" customHeight="1">
      <c r="A55" s="73"/>
      <c r="B55" s="82" t="s">
        <v>49</v>
      </c>
      <c r="C55" s="76"/>
      <c r="D55" s="69">
        <v>39</v>
      </c>
      <c r="E55" s="69">
        <v>39</v>
      </c>
      <c r="F55" s="101">
        <f t="shared" si="4"/>
        <v>39</v>
      </c>
      <c r="G55" s="93"/>
      <c r="H55" s="25">
        <v>100</v>
      </c>
      <c r="I55" s="29"/>
    </row>
    <row r="56" spans="1:9" s="2" customFormat="1" ht="16.5" customHeight="1">
      <c r="A56" s="63" t="s">
        <v>25</v>
      </c>
      <c r="B56" s="64" t="s">
        <v>63</v>
      </c>
      <c r="C56" s="65">
        <f>C5+C10</f>
        <v>90689</v>
      </c>
      <c r="D56" s="65">
        <f>D10+C5</f>
        <v>91050.90000000001</v>
      </c>
      <c r="E56" s="92">
        <f>E5+E10+C5-C7</f>
        <v>86626.8</v>
      </c>
      <c r="F56" s="91">
        <f>F5+F10</f>
        <v>361.90000000000873</v>
      </c>
      <c r="G56" s="94">
        <f>100+(F56)/C56*100-100</f>
        <v>0.3990561148540763</v>
      </c>
      <c r="H56" s="94">
        <f>E56/D56*100</f>
        <v>95.14106944577154</v>
      </c>
      <c r="I56" s="65"/>
    </row>
    <row r="57" ht="34.5" customHeight="1"/>
    <row r="58" spans="1:9" s="2" customFormat="1" ht="15.75" customHeight="1">
      <c r="A58" s="149" t="s">
        <v>21</v>
      </c>
      <c r="B58" s="150"/>
      <c r="C58" s="150"/>
      <c r="D58" s="150"/>
      <c r="E58" s="150"/>
      <c r="F58" s="150"/>
      <c r="G58" s="150"/>
      <c r="H58" s="150"/>
      <c r="I58" s="151"/>
    </row>
    <row r="59" spans="1:9" s="2" customFormat="1" ht="41.25" customHeight="1">
      <c r="A59" s="143" t="s">
        <v>4</v>
      </c>
      <c r="B59" s="144" t="s">
        <v>8</v>
      </c>
      <c r="C59" s="145" t="str">
        <f>C8</f>
        <v>Плановые показатели Сметы СРО НП АПР на 2014 год, утвержденной Общим собранием СРО НП АПР 31 мая 2013 года, с уточнениями, утвержденными Общим собранием СРО НП АПР 23 мая 2014 года.</v>
      </c>
      <c r="D59" s="137" t="s">
        <v>106</v>
      </c>
      <c r="E59" s="137"/>
      <c r="F59" s="145" t="s">
        <v>80</v>
      </c>
      <c r="G59" s="145"/>
      <c r="H59" s="145"/>
      <c r="I59" s="29"/>
    </row>
    <row r="60" spans="1:9" s="2" customFormat="1" ht="205.5" customHeight="1">
      <c r="A60" s="143"/>
      <c r="B60" s="144"/>
      <c r="C60" s="145"/>
      <c r="D60" s="137"/>
      <c r="E60" s="137"/>
      <c r="F60" s="137" t="s">
        <v>77</v>
      </c>
      <c r="G60" s="137"/>
      <c r="H60" s="3" t="s">
        <v>41</v>
      </c>
      <c r="I60" s="37" t="s">
        <v>60</v>
      </c>
    </row>
    <row r="61" spans="1:9" s="2" customFormat="1" ht="18.75" customHeight="1">
      <c r="A61" s="7" t="s">
        <v>26</v>
      </c>
      <c r="B61" s="4" t="s">
        <v>7</v>
      </c>
      <c r="C61" s="65">
        <f>C62+C66+C70+C74+C75+C80+C81+C82+C87+C88+C89+C90+C92+C101</f>
        <v>79030</v>
      </c>
      <c r="D61" s="130">
        <f>D62+D66+D70+D74+D75+D80+D81+D82+D87+D88+D89+D90+D92+D101+D91</f>
        <v>82114</v>
      </c>
      <c r="E61" s="130"/>
      <c r="F61" s="130">
        <f>C61-D61</f>
        <v>-3084</v>
      </c>
      <c r="G61" s="130"/>
      <c r="H61" s="15">
        <f>F61/C61*100</f>
        <v>-3.902315576363406</v>
      </c>
      <c r="I61" s="22"/>
    </row>
    <row r="62" spans="1:9" s="50" customFormat="1" ht="16.5" customHeight="1">
      <c r="A62" s="45">
        <v>1</v>
      </c>
      <c r="B62" s="40" t="s">
        <v>0</v>
      </c>
      <c r="C62" s="72">
        <f>C64+C65</f>
        <v>9791</v>
      </c>
      <c r="D62" s="112">
        <f>SUM(D64:E65)</f>
        <v>10321.5</v>
      </c>
      <c r="E62" s="112"/>
      <c r="F62" s="133">
        <f>C62-D62</f>
        <v>-530.5</v>
      </c>
      <c r="G62" s="133"/>
      <c r="H62" s="51">
        <f>F62/C62*100</f>
        <v>-5.418241241956899</v>
      </c>
      <c r="I62" s="22">
        <v>7</v>
      </c>
    </row>
    <row r="63" spans="1:9" s="2" customFormat="1" ht="12.75" customHeight="1">
      <c r="A63" s="46"/>
      <c r="B63" s="8" t="str">
        <f>B49</f>
        <v>в том числе:</v>
      </c>
      <c r="C63" s="69"/>
      <c r="D63" s="130"/>
      <c r="E63" s="130"/>
      <c r="F63" s="114"/>
      <c r="G63" s="114"/>
      <c r="H63" s="15"/>
      <c r="I63" s="22"/>
    </row>
    <row r="64" spans="1:9" s="2" customFormat="1" ht="30.75" customHeight="1">
      <c r="A64" s="46"/>
      <c r="B64" s="39" t="s">
        <v>113</v>
      </c>
      <c r="C64" s="76">
        <v>7679</v>
      </c>
      <c r="D64" s="116">
        <f>4500+1644+2200.5</f>
        <v>8344.5</v>
      </c>
      <c r="E64" s="116"/>
      <c r="F64" s="114">
        <f>C64-D64</f>
        <v>-665.5</v>
      </c>
      <c r="G64" s="114"/>
      <c r="H64" s="35">
        <f>F64/C64*100</f>
        <v>-8.666493032946999</v>
      </c>
      <c r="I64" s="22"/>
    </row>
    <row r="65" spans="1:9" s="2" customFormat="1" ht="16.5" customHeight="1">
      <c r="A65" s="46"/>
      <c r="B65" s="39" t="s">
        <v>36</v>
      </c>
      <c r="C65" s="76">
        <v>2112</v>
      </c>
      <c r="D65" s="116">
        <f>75+1902</f>
        <v>1977</v>
      </c>
      <c r="E65" s="116"/>
      <c r="F65" s="114">
        <f>C65-D65</f>
        <v>135</v>
      </c>
      <c r="G65" s="114"/>
      <c r="H65" s="35">
        <f>F65/C65*100</f>
        <v>6.392045454545454</v>
      </c>
      <c r="I65" s="22"/>
    </row>
    <row r="66" spans="1:9" s="50" customFormat="1" ht="17.25" customHeight="1">
      <c r="A66" s="45">
        <f>A62+1</f>
        <v>2</v>
      </c>
      <c r="B66" s="41" t="s">
        <v>9</v>
      </c>
      <c r="C66" s="72">
        <f>C68+C69</f>
        <v>37216</v>
      </c>
      <c r="D66" s="112">
        <f>D68+D69</f>
        <v>37197.5</v>
      </c>
      <c r="E66" s="112"/>
      <c r="F66" s="117">
        <f>C66-D66</f>
        <v>18.5</v>
      </c>
      <c r="G66" s="117"/>
      <c r="H66" s="51">
        <f>100-100-F66/C66*100</f>
        <v>-0.049709802235597594</v>
      </c>
      <c r="I66" s="22"/>
    </row>
    <row r="67" spans="1:9" s="2" customFormat="1" ht="13.5" customHeight="1">
      <c r="A67" s="46"/>
      <c r="B67" s="8" t="str">
        <f>B63</f>
        <v>в том числе:</v>
      </c>
      <c r="C67" s="69"/>
      <c r="D67" s="130"/>
      <c r="E67" s="130"/>
      <c r="F67" s="114"/>
      <c r="G67" s="114"/>
      <c r="H67" s="15"/>
      <c r="I67" s="22"/>
    </row>
    <row r="68" spans="1:9" s="2" customFormat="1" ht="14.25" customHeight="1">
      <c r="A68" s="46"/>
      <c r="B68" s="11" t="s">
        <v>99</v>
      </c>
      <c r="C68" s="76">
        <v>25626</v>
      </c>
      <c r="D68" s="116">
        <v>25617.5</v>
      </c>
      <c r="E68" s="116"/>
      <c r="F68" s="114">
        <f>C68-D68</f>
        <v>8.5</v>
      </c>
      <c r="G68" s="114"/>
      <c r="H68" s="35">
        <f>100-100-F68/C68*100</f>
        <v>-0.03316943729025209</v>
      </c>
      <c r="I68" s="22"/>
    </row>
    <row r="69" spans="1:9" s="2" customFormat="1" ht="13.5" customHeight="1">
      <c r="A69" s="46"/>
      <c r="B69" s="11" t="s">
        <v>96</v>
      </c>
      <c r="C69" s="76">
        <v>11590</v>
      </c>
      <c r="D69" s="116">
        <v>11580</v>
      </c>
      <c r="E69" s="116"/>
      <c r="F69" s="114">
        <f>C69-D69</f>
        <v>10</v>
      </c>
      <c r="G69" s="114"/>
      <c r="H69" s="35">
        <f>F69/C69*100</f>
        <v>0.08628127696289906</v>
      </c>
      <c r="I69" s="22"/>
    </row>
    <row r="70" spans="1:9" s="50" customFormat="1" ht="16.5" customHeight="1">
      <c r="A70" s="45">
        <f>A66+1</f>
        <v>3</v>
      </c>
      <c r="B70" s="41" t="s">
        <v>72</v>
      </c>
      <c r="C70" s="72">
        <f>C72+C73</f>
        <v>8750</v>
      </c>
      <c r="D70" s="112">
        <f>SUM(D72:E73)</f>
        <v>8737.5</v>
      </c>
      <c r="E70" s="112"/>
      <c r="F70" s="148">
        <f>C70-D70</f>
        <v>12.5</v>
      </c>
      <c r="G70" s="148"/>
      <c r="H70" s="51">
        <f>F70/C70*100</f>
        <v>0.14285714285714285</v>
      </c>
      <c r="I70" s="22">
        <v>8</v>
      </c>
    </row>
    <row r="71" spans="1:9" s="2" customFormat="1" ht="12" customHeight="1">
      <c r="A71" s="46"/>
      <c r="B71" s="8" t="str">
        <f>B67</f>
        <v>в том числе:</v>
      </c>
      <c r="C71" s="69"/>
      <c r="D71" s="130"/>
      <c r="E71" s="130"/>
      <c r="F71" s="114"/>
      <c r="G71" s="114"/>
      <c r="H71" s="15"/>
      <c r="I71" s="22"/>
    </row>
    <row r="72" spans="1:9" s="2" customFormat="1" ht="15.75" customHeight="1">
      <c r="A72" s="46"/>
      <c r="B72" s="11" t="s">
        <v>37</v>
      </c>
      <c r="C72" s="69">
        <v>5905</v>
      </c>
      <c r="D72" s="116">
        <v>5894.5</v>
      </c>
      <c r="E72" s="116"/>
      <c r="F72" s="114">
        <f>C72-D72</f>
        <v>10.5</v>
      </c>
      <c r="G72" s="114"/>
      <c r="H72" s="35">
        <f>F72/C72*100</f>
        <v>0.17781541066892462</v>
      </c>
      <c r="I72" s="22"/>
    </row>
    <row r="73" spans="1:9" s="2" customFormat="1" ht="28.5" customHeight="1">
      <c r="A73" s="46"/>
      <c r="B73" s="11" t="s">
        <v>38</v>
      </c>
      <c r="C73" s="69">
        <f>8750-C72</f>
        <v>2845</v>
      </c>
      <c r="D73" s="116">
        <v>2843</v>
      </c>
      <c r="E73" s="116"/>
      <c r="F73" s="114">
        <f>C73-D73</f>
        <v>2</v>
      </c>
      <c r="G73" s="114"/>
      <c r="H73" s="35">
        <f>F73/C73*100</f>
        <v>0.070298769771529</v>
      </c>
      <c r="I73" s="22"/>
    </row>
    <row r="74" spans="1:9" s="50" customFormat="1" ht="31.5" customHeight="1">
      <c r="A74" s="47">
        <v>4</v>
      </c>
      <c r="B74" s="42" t="s">
        <v>14</v>
      </c>
      <c r="C74" s="72">
        <v>1500</v>
      </c>
      <c r="D74" s="112">
        <v>1269</v>
      </c>
      <c r="E74" s="112"/>
      <c r="F74" s="133">
        <f>C74-D74</f>
        <v>231</v>
      </c>
      <c r="G74" s="133"/>
      <c r="H74" s="51">
        <f>F74/C74*100</f>
        <v>15.4</v>
      </c>
      <c r="I74" s="22">
        <v>9</v>
      </c>
    </row>
    <row r="75" spans="1:9" s="50" customFormat="1" ht="18.75" customHeight="1">
      <c r="A75" s="43" t="s">
        <v>17</v>
      </c>
      <c r="B75" s="43" t="s">
        <v>64</v>
      </c>
      <c r="C75" s="72">
        <f>C76+C77+C78+C79</f>
        <v>5239</v>
      </c>
      <c r="D75" s="112">
        <f>SUM(D76:E79)</f>
        <v>5194.5</v>
      </c>
      <c r="E75" s="112"/>
      <c r="F75" s="117">
        <f aca="true" t="shared" si="5" ref="F75:F81">C75-D75</f>
        <v>44.5</v>
      </c>
      <c r="G75" s="117"/>
      <c r="H75" s="51">
        <f aca="true" t="shared" si="6" ref="H75:H81">F75/C75*100</f>
        <v>0.8493987402175989</v>
      </c>
      <c r="I75" s="22"/>
    </row>
    <row r="76" spans="1:9" s="2" customFormat="1" ht="30" customHeight="1">
      <c r="A76" s="48" t="s">
        <v>65</v>
      </c>
      <c r="B76" s="5" t="s">
        <v>12</v>
      </c>
      <c r="C76" s="69">
        <v>3102</v>
      </c>
      <c r="D76" s="115">
        <v>3235.5</v>
      </c>
      <c r="E76" s="115"/>
      <c r="F76" s="118">
        <f t="shared" si="5"/>
        <v>-133.5</v>
      </c>
      <c r="G76" s="118"/>
      <c r="H76" s="36">
        <f t="shared" si="6"/>
        <v>-4.3036750483559</v>
      </c>
      <c r="I76" s="110"/>
    </row>
    <row r="77" spans="1:9" s="2" customFormat="1" ht="28.5" customHeight="1">
      <c r="A77" s="48" t="s">
        <v>66</v>
      </c>
      <c r="B77" s="5" t="s">
        <v>13</v>
      </c>
      <c r="C77" s="69">
        <v>842</v>
      </c>
      <c r="D77" s="115">
        <v>856</v>
      </c>
      <c r="E77" s="115"/>
      <c r="F77" s="118">
        <f t="shared" si="5"/>
        <v>-14</v>
      </c>
      <c r="G77" s="118"/>
      <c r="H77" s="36">
        <f t="shared" si="6"/>
        <v>-1.66270783847981</v>
      </c>
      <c r="I77" s="110"/>
    </row>
    <row r="78" spans="1:9" s="2" customFormat="1" ht="47.25" customHeight="1">
      <c r="A78" s="48" t="s">
        <v>67</v>
      </c>
      <c r="B78" s="5" t="s">
        <v>104</v>
      </c>
      <c r="C78" s="69">
        <v>1145</v>
      </c>
      <c r="D78" s="115">
        <v>939</v>
      </c>
      <c r="E78" s="115"/>
      <c r="F78" s="118">
        <f t="shared" si="5"/>
        <v>206</v>
      </c>
      <c r="G78" s="118"/>
      <c r="H78" s="36">
        <f t="shared" si="6"/>
        <v>17.99126637554585</v>
      </c>
      <c r="I78" s="110"/>
    </row>
    <row r="79" spans="1:9" s="2" customFormat="1" ht="36" customHeight="1">
      <c r="A79" s="48" t="s">
        <v>68</v>
      </c>
      <c r="B79" s="5" t="s">
        <v>59</v>
      </c>
      <c r="C79" s="69">
        <v>150</v>
      </c>
      <c r="D79" s="115">
        <v>164</v>
      </c>
      <c r="E79" s="115"/>
      <c r="F79" s="118">
        <f t="shared" si="5"/>
        <v>-14</v>
      </c>
      <c r="G79" s="118"/>
      <c r="H79" s="36">
        <f t="shared" si="6"/>
        <v>-9.333333333333334</v>
      </c>
      <c r="I79" s="110"/>
    </row>
    <row r="80" spans="1:9" s="50" customFormat="1" ht="110.25" customHeight="1">
      <c r="A80" s="49" t="s">
        <v>18</v>
      </c>
      <c r="B80" s="41" t="s">
        <v>85</v>
      </c>
      <c r="C80" s="72">
        <v>4400</v>
      </c>
      <c r="D80" s="112">
        <v>4265.5</v>
      </c>
      <c r="E80" s="112"/>
      <c r="F80" s="117">
        <f t="shared" si="5"/>
        <v>134.5</v>
      </c>
      <c r="G80" s="117"/>
      <c r="H80" s="51">
        <f t="shared" si="6"/>
        <v>3.0568181818181817</v>
      </c>
      <c r="I80" s="22"/>
    </row>
    <row r="81" spans="1:9" s="50" customFormat="1" ht="15" customHeight="1">
      <c r="A81" s="43" t="s">
        <v>19</v>
      </c>
      <c r="B81" s="44" t="s">
        <v>1</v>
      </c>
      <c r="C81" s="72">
        <v>1580</v>
      </c>
      <c r="D81" s="112">
        <v>1377.5</v>
      </c>
      <c r="E81" s="112"/>
      <c r="F81" s="133">
        <f t="shared" si="5"/>
        <v>202.5</v>
      </c>
      <c r="G81" s="133"/>
      <c r="H81" s="51">
        <f t="shared" si="6"/>
        <v>12.81645569620253</v>
      </c>
      <c r="I81" s="22"/>
    </row>
    <row r="82" spans="1:9" s="50" customFormat="1" ht="63" customHeight="1">
      <c r="A82" s="49" t="s">
        <v>20</v>
      </c>
      <c r="B82" s="41" t="s">
        <v>39</v>
      </c>
      <c r="C82" s="72">
        <v>2100</v>
      </c>
      <c r="D82" s="112">
        <f>SUM(D83:E86)</f>
        <v>2627</v>
      </c>
      <c r="E82" s="112"/>
      <c r="F82" s="117">
        <f aca="true" t="shared" si="7" ref="F82:F92">C82-D82</f>
        <v>-527</v>
      </c>
      <c r="G82" s="117"/>
      <c r="H82" s="51">
        <f>F82/C82*100</f>
        <v>-25.09523809523809</v>
      </c>
      <c r="I82" s="22">
        <v>10</v>
      </c>
    </row>
    <row r="83" spans="1:9" s="2" customFormat="1" ht="18" customHeight="1">
      <c r="A83" s="28"/>
      <c r="B83" s="11" t="s">
        <v>40</v>
      </c>
      <c r="C83" s="76" t="s">
        <v>97</v>
      </c>
      <c r="D83" s="116">
        <f>360+59+1562</f>
        <v>1981</v>
      </c>
      <c r="E83" s="116"/>
      <c r="F83" s="114"/>
      <c r="G83" s="114"/>
      <c r="H83" s="35"/>
      <c r="I83" s="22"/>
    </row>
    <row r="84" spans="1:9" s="2" customFormat="1" ht="16.5" customHeight="1">
      <c r="A84" s="28"/>
      <c r="B84" s="11" t="s">
        <v>51</v>
      </c>
      <c r="C84" s="76" t="s">
        <v>97</v>
      </c>
      <c r="D84" s="116">
        <v>156</v>
      </c>
      <c r="E84" s="116"/>
      <c r="F84" s="114"/>
      <c r="G84" s="114"/>
      <c r="H84" s="35"/>
      <c r="I84" s="22"/>
    </row>
    <row r="85" spans="1:9" s="2" customFormat="1" ht="18" customHeight="1">
      <c r="A85" s="28"/>
      <c r="B85" s="11" t="s">
        <v>50</v>
      </c>
      <c r="C85" s="76" t="s">
        <v>97</v>
      </c>
      <c r="D85" s="116">
        <v>44</v>
      </c>
      <c r="E85" s="116"/>
      <c r="F85" s="114"/>
      <c r="G85" s="114"/>
      <c r="H85" s="35"/>
      <c r="I85" s="22"/>
    </row>
    <row r="86" spans="1:9" s="2" customFormat="1" ht="65.25" customHeight="1">
      <c r="A86" s="28"/>
      <c r="B86" s="17" t="s">
        <v>102</v>
      </c>
      <c r="C86" s="76" t="s">
        <v>97</v>
      </c>
      <c r="D86" s="116">
        <f>416+30</f>
        <v>446</v>
      </c>
      <c r="E86" s="116"/>
      <c r="F86" s="114"/>
      <c r="G86" s="114"/>
      <c r="H86" s="35"/>
      <c r="I86" s="22"/>
    </row>
    <row r="87" spans="1:9" s="50" customFormat="1" ht="66" customHeight="1">
      <c r="A87" s="43" t="s">
        <v>52</v>
      </c>
      <c r="B87" s="42" t="s">
        <v>82</v>
      </c>
      <c r="C87" s="72">
        <v>1510</v>
      </c>
      <c r="D87" s="112">
        <v>1280</v>
      </c>
      <c r="E87" s="112"/>
      <c r="F87" s="117">
        <f t="shared" si="7"/>
        <v>230</v>
      </c>
      <c r="G87" s="117"/>
      <c r="H87" s="51">
        <f aca="true" t="shared" si="8" ref="H87:H92">F87/C87*100</f>
        <v>15.2317880794702</v>
      </c>
      <c r="I87" s="22"/>
    </row>
    <row r="88" spans="1:9" s="50" customFormat="1" ht="33" customHeight="1">
      <c r="A88" s="49" t="s">
        <v>53</v>
      </c>
      <c r="B88" s="42" t="s">
        <v>69</v>
      </c>
      <c r="C88" s="72">
        <v>3083</v>
      </c>
      <c r="D88" s="112">
        <v>3183.5</v>
      </c>
      <c r="E88" s="112"/>
      <c r="F88" s="117">
        <f t="shared" si="7"/>
        <v>-100.5</v>
      </c>
      <c r="G88" s="117"/>
      <c r="H88" s="51">
        <f t="shared" si="8"/>
        <v>-3.2598118715536812</v>
      </c>
      <c r="I88" s="22"/>
    </row>
    <row r="89" spans="1:9" s="50" customFormat="1" ht="34.5" customHeight="1">
      <c r="A89" s="47">
        <v>11</v>
      </c>
      <c r="B89" s="42" t="s">
        <v>70</v>
      </c>
      <c r="C89" s="72">
        <v>375</v>
      </c>
      <c r="D89" s="112">
        <v>520.5</v>
      </c>
      <c r="E89" s="112"/>
      <c r="F89" s="133">
        <f t="shared" si="7"/>
        <v>-145.5</v>
      </c>
      <c r="G89" s="133"/>
      <c r="H89" s="51">
        <f t="shared" si="8"/>
        <v>-38.800000000000004</v>
      </c>
      <c r="I89" s="22">
        <v>11</v>
      </c>
    </row>
    <row r="90" spans="1:9" s="50" customFormat="1" ht="30.75" customHeight="1">
      <c r="A90" s="47">
        <v>12</v>
      </c>
      <c r="B90" s="42" t="s">
        <v>98</v>
      </c>
      <c r="C90" s="72">
        <v>1700</v>
      </c>
      <c r="D90" s="112">
        <v>1429.5</v>
      </c>
      <c r="E90" s="112"/>
      <c r="F90" s="133">
        <f>C90-D90</f>
        <v>270.5</v>
      </c>
      <c r="G90" s="133"/>
      <c r="H90" s="51">
        <f t="shared" si="8"/>
        <v>15.911764705882353</v>
      </c>
      <c r="I90" s="110">
        <v>12</v>
      </c>
    </row>
    <row r="91" spans="1:9" s="50" customFormat="1" ht="32.25" customHeight="1">
      <c r="A91" s="47">
        <v>13</v>
      </c>
      <c r="B91" s="42" t="s">
        <v>129</v>
      </c>
      <c r="C91" s="72"/>
      <c r="D91" s="112">
        <v>1600</v>
      </c>
      <c r="E91" s="112"/>
      <c r="F91" s="111"/>
      <c r="G91" s="111"/>
      <c r="H91" s="51"/>
      <c r="I91" s="110"/>
    </row>
    <row r="92" spans="1:9" s="50" customFormat="1" ht="16.5" customHeight="1">
      <c r="A92" s="47">
        <v>14</v>
      </c>
      <c r="B92" s="42" t="s">
        <v>71</v>
      </c>
      <c r="C92" s="72">
        <v>1786</v>
      </c>
      <c r="D92" s="112">
        <f>SUM(D93:D100)</f>
        <v>1841.5</v>
      </c>
      <c r="E92" s="112"/>
      <c r="F92" s="133">
        <f t="shared" si="7"/>
        <v>-55.5</v>
      </c>
      <c r="G92" s="133"/>
      <c r="H92" s="51">
        <f t="shared" si="8"/>
        <v>-3.1075027995520714</v>
      </c>
      <c r="I92" s="22"/>
    </row>
    <row r="93" spans="1:9" s="2" customFormat="1" ht="19.5" customHeight="1">
      <c r="A93" s="48" t="s">
        <v>130</v>
      </c>
      <c r="B93" s="18" t="s">
        <v>2</v>
      </c>
      <c r="C93" s="69"/>
      <c r="D93" s="115">
        <v>352.5</v>
      </c>
      <c r="E93" s="115"/>
      <c r="F93" s="118"/>
      <c r="G93" s="118"/>
      <c r="H93" s="51"/>
      <c r="I93" s="22"/>
    </row>
    <row r="94" spans="1:9" s="2" customFormat="1" ht="29.25" customHeight="1">
      <c r="A94" s="48" t="s">
        <v>131</v>
      </c>
      <c r="B94" s="18" t="s">
        <v>83</v>
      </c>
      <c r="C94" s="69"/>
      <c r="D94" s="115">
        <v>131</v>
      </c>
      <c r="E94" s="115"/>
      <c r="F94" s="118"/>
      <c r="G94" s="118"/>
      <c r="H94" s="51"/>
      <c r="I94" s="22"/>
    </row>
    <row r="95" spans="1:9" s="2" customFormat="1" ht="30.75" customHeight="1">
      <c r="A95" s="48" t="s">
        <v>132</v>
      </c>
      <c r="B95" s="18" t="s">
        <v>54</v>
      </c>
      <c r="C95" s="69"/>
      <c r="D95" s="115">
        <v>28</v>
      </c>
      <c r="E95" s="115"/>
      <c r="F95" s="118"/>
      <c r="G95" s="118"/>
      <c r="H95" s="51"/>
      <c r="I95" s="22"/>
    </row>
    <row r="96" spans="1:9" s="2" customFormat="1" ht="17.25" customHeight="1">
      <c r="A96" s="48" t="s">
        <v>133</v>
      </c>
      <c r="B96" s="18" t="s">
        <v>55</v>
      </c>
      <c r="C96" s="69"/>
      <c r="D96" s="115">
        <v>875</v>
      </c>
      <c r="E96" s="115"/>
      <c r="F96" s="118"/>
      <c r="G96" s="118"/>
      <c r="H96" s="51"/>
      <c r="I96" s="22"/>
    </row>
    <row r="97" spans="1:9" s="2" customFormat="1" ht="17.25" customHeight="1">
      <c r="A97" s="48" t="s">
        <v>134</v>
      </c>
      <c r="B97" s="18" t="s">
        <v>56</v>
      </c>
      <c r="C97" s="69"/>
      <c r="D97" s="115">
        <v>168</v>
      </c>
      <c r="E97" s="115"/>
      <c r="F97" s="118"/>
      <c r="G97" s="118"/>
      <c r="H97" s="51"/>
      <c r="I97" s="22"/>
    </row>
    <row r="98" spans="1:9" s="2" customFormat="1" ht="17.25" customHeight="1">
      <c r="A98" s="48" t="s">
        <v>135</v>
      </c>
      <c r="B98" s="18" t="s">
        <v>84</v>
      </c>
      <c r="C98" s="69"/>
      <c r="D98" s="115">
        <v>11</v>
      </c>
      <c r="E98" s="115"/>
      <c r="F98" s="118"/>
      <c r="G98" s="118"/>
      <c r="H98" s="51"/>
      <c r="I98" s="22"/>
    </row>
    <row r="99" spans="1:9" s="2" customFormat="1" ht="19.5" customHeight="1">
      <c r="A99" s="48" t="s">
        <v>136</v>
      </c>
      <c r="B99" s="18" t="s">
        <v>57</v>
      </c>
      <c r="C99" s="69"/>
      <c r="D99" s="115">
        <v>101</v>
      </c>
      <c r="E99" s="115"/>
      <c r="F99" s="118"/>
      <c r="G99" s="118"/>
      <c r="H99" s="51"/>
      <c r="I99" s="22"/>
    </row>
    <row r="100" spans="1:9" s="2" customFormat="1" ht="17.25" customHeight="1">
      <c r="A100" s="48" t="s">
        <v>137</v>
      </c>
      <c r="B100" s="18" t="s">
        <v>58</v>
      </c>
      <c r="C100" s="76"/>
      <c r="D100" s="115">
        <v>175</v>
      </c>
      <c r="E100" s="115"/>
      <c r="F100" s="118"/>
      <c r="G100" s="118"/>
      <c r="H100" s="51"/>
      <c r="I100" s="22"/>
    </row>
    <row r="101" spans="1:9" s="2" customFormat="1" ht="17.25" customHeight="1">
      <c r="A101" s="43" t="s">
        <v>138</v>
      </c>
      <c r="B101" s="42" t="s">
        <v>112</v>
      </c>
      <c r="C101" s="76">
        <v>0</v>
      </c>
      <c r="D101" s="112">
        <v>1269</v>
      </c>
      <c r="E101" s="112"/>
      <c r="F101" s="129"/>
      <c r="G101" s="129"/>
      <c r="H101" s="51"/>
      <c r="I101" s="22"/>
    </row>
    <row r="102" spans="1:9" ht="17.25">
      <c r="A102" s="83"/>
      <c r="B102" s="103" t="s">
        <v>92</v>
      </c>
      <c r="C102" s="65">
        <f>C56-C61</f>
        <v>11659</v>
      </c>
      <c r="D102" s="130">
        <f>D56-D61</f>
        <v>8936.900000000009</v>
      </c>
      <c r="E102" s="130"/>
      <c r="F102" s="128">
        <f>E56-D61</f>
        <v>4512.800000000003</v>
      </c>
      <c r="G102" s="128"/>
      <c r="H102" s="15">
        <f>100-100-F102/C102*100</f>
        <v>-38.70657860880009</v>
      </c>
      <c r="I102" s="22"/>
    </row>
    <row r="103" spans="1:9" ht="17.25">
      <c r="A103" s="83"/>
      <c r="B103" s="19" t="s">
        <v>23</v>
      </c>
      <c r="C103" s="81"/>
      <c r="D103" s="125"/>
      <c r="E103" s="125"/>
      <c r="F103" s="129"/>
      <c r="G103" s="129"/>
      <c r="H103" s="14"/>
      <c r="I103" s="22"/>
    </row>
    <row r="104" spans="1:9" ht="17.25">
      <c r="A104" s="83"/>
      <c r="B104" s="20" t="s">
        <v>93</v>
      </c>
      <c r="C104" s="81"/>
      <c r="D104" s="115">
        <v>4424</v>
      </c>
      <c r="E104" s="115"/>
      <c r="F104" s="129"/>
      <c r="G104" s="129"/>
      <c r="H104" s="14"/>
      <c r="I104" s="22">
        <v>13</v>
      </c>
    </row>
    <row r="105" spans="1:9" ht="21.75" customHeight="1">
      <c r="A105" s="31"/>
      <c r="B105" s="113" t="s">
        <v>107</v>
      </c>
      <c r="C105" s="113"/>
      <c r="D105" s="60"/>
      <c r="E105" s="61"/>
      <c r="F105" s="62"/>
      <c r="G105" s="62"/>
      <c r="H105" s="59"/>
      <c r="I105" s="26"/>
    </row>
    <row r="106" spans="1:9" s="2" customFormat="1" ht="30" customHeight="1">
      <c r="A106" s="55" t="s">
        <v>61</v>
      </c>
      <c r="B106" s="124" t="s">
        <v>115</v>
      </c>
      <c r="C106" s="124"/>
      <c r="D106" s="124"/>
      <c r="E106" s="124"/>
      <c r="F106" s="124"/>
      <c r="G106" s="124"/>
      <c r="H106" s="124"/>
      <c r="I106" s="124"/>
    </row>
    <row r="107" spans="1:9" s="2" customFormat="1" ht="33" customHeight="1">
      <c r="A107" s="38" t="s">
        <v>62</v>
      </c>
      <c r="B107" s="131" t="s">
        <v>116</v>
      </c>
      <c r="C107" s="124"/>
      <c r="D107" s="124"/>
      <c r="E107" s="124"/>
      <c r="F107" s="124"/>
      <c r="G107" s="124"/>
      <c r="H107" s="124"/>
      <c r="I107" s="124"/>
    </row>
    <row r="108" spans="1:9" s="2" customFormat="1" ht="32.25" customHeight="1">
      <c r="A108" s="38" t="s">
        <v>78</v>
      </c>
      <c r="B108" s="131" t="s">
        <v>117</v>
      </c>
      <c r="C108" s="131"/>
      <c r="D108" s="131"/>
      <c r="E108" s="131"/>
      <c r="F108" s="131"/>
      <c r="G108" s="131"/>
      <c r="H108" s="131"/>
      <c r="I108" s="131"/>
    </row>
    <row r="109" spans="1:9" s="2" customFormat="1" ht="58.5" customHeight="1">
      <c r="A109" s="38" t="s">
        <v>100</v>
      </c>
      <c r="B109" s="132" t="s">
        <v>118</v>
      </c>
      <c r="C109" s="132"/>
      <c r="D109" s="132"/>
      <c r="E109" s="132"/>
      <c r="F109" s="132"/>
      <c r="G109" s="132"/>
      <c r="H109" s="132"/>
      <c r="I109" s="132"/>
    </row>
    <row r="110" spans="1:9" s="2" customFormat="1" ht="47.25" customHeight="1">
      <c r="A110" s="38" t="s">
        <v>17</v>
      </c>
      <c r="B110" s="132" t="s">
        <v>123</v>
      </c>
      <c r="C110" s="132"/>
      <c r="D110" s="132"/>
      <c r="E110" s="132"/>
      <c r="F110" s="132"/>
      <c r="G110" s="132"/>
      <c r="H110" s="132"/>
      <c r="I110" s="132"/>
    </row>
    <row r="111" spans="1:9" s="2" customFormat="1" ht="35.25" customHeight="1">
      <c r="A111" s="38" t="s">
        <v>18</v>
      </c>
      <c r="B111" s="124" t="s">
        <v>101</v>
      </c>
      <c r="C111" s="124"/>
      <c r="D111" s="124"/>
      <c r="E111" s="124"/>
      <c r="F111" s="124"/>
      <c r="G111" s="124"/>
      <c r="H111" s="124"/>
      <c r="I111" s="124"/>
    </row>
    <row r="112" spans="1:9" s="2" customFormat="1" ht="18" customHeight="1">
      <c r="A112" s="38"/>
      <c r="B112" s="113" t="s">
        <v>119</v>
      </c>
      <c r="C112" s="113"/>
      <c r="D112" s="57"/>
      <c r="E112" s="57"/>
      <c r="F112" s="57"/>
      <c r="G112" s="57"/>
      <c r="H112" s="57"/>
      <c r="I112" s="57"/>
    </row>
    <row r="113" spans="1:9" s="2" customFormat="1" ht="48.75" customHeight="1">
      <c r="A113" s="38" t="s">
        <v>19</v>
      </c>
      <c r="B113" s="132" t="s">
        <v>124</v>
      </c>
      <c r="C113" s="132"/>
      <c r="D113" s="132"/>
      <c r="E113" s="132"/>
      <c r="F113" s="132"/>
      <c r="G113" s="132"/>
      <c r="H113" s="132"/>
      <c r="I113" s="132"/>
    </row>
    <row r="114" spans="1:9" ht="30" customHeight="1">
      <c r="A114" s="30">
        <v>8</v>
      </c>
      <c r="B114" s="126" t="s">
        <v>120</v>
      </c>
      <c r="C114" s="127"/>
      <c r="D114" s="127"/>
      <c r="E114" s="127"/>
      <c r="F114" s="127"/>
      <c r="G114" s="127"/>
      <c r="H114" s="127"/>
      <c r="I114" s="127"/>
    </row>
    <row r="115" spans="1:9" ht="30" customHeight="1">
      <c r="A115" s="30">
        <v>9</v>
      </c>
      <c r="B115" s="126" t="s">
        <v>125</v>
      </c>
      <c r="C115" s="127"/>
      <c r="D115" s="127"/>
      <c r="E115" s="127"/>
      <c r="F115" s="127"/>
      <c r="G115" s="127"/>
      <c r="H115" s="127"/>
      <c r="I115" s="127"/>
    </row>
    <row r="116" spans="1:9" ht="45.75" customHeight="1">
      <c r="A116" s="30">
        <v>10</v>
      </c>
      <c r="B116" s="126" t="s">
        <v>126</v>
      </c>
      <c r="C116" s="127"/>
      <c r="D116" s="127"/>
      <c r="E116" s="127"/>
      <c r="F116" s="127"/>
      <c r="G116" s="127"/>
      <c r="H116" s="127"/>
      <c r="I116" s="127"/>
    </row>
    <row r="117" spans="1:9" ht="47.25" customHeight="1">
      <c r="A117" s="30">
        <v>11</v>
      </c>
      <c r="B117" s="126" t="s">
        <v>127</v>
      </c>
      <c r="C117" s="127"/>
      <c r="D117" s="127"/>
      <c r="E117" s="127"/>
      <c r="F117" s="127"/>
      <c r="G117" s="127"/>
      <c r="H117" s="127"/>
      <c r="I117" s="127"/>
    </row>
    <row r="118" spans="1:9" ht="61.5" customHeight="1">
      <c r="A118" s="30">
        <v>12</v>
      </c>
      <c r="B118" s="126" t="s">
        <v>139</v>
      </c>
      <c r="C118" s="127"/>
      <c r="D118" s="127"/>
      <c r="E118" s="127"/>
      <c r="F118" s="127"/>
      <c r="G118" s="127"/>
      <c r="H118" s="127"/>
      <c r="I118" s="127"/>
    </row>
    <row r="119" spans="1:9" ht="30" customHeight="1">
      <c r="A119" s="30">
        <v>13</v>
      </c>
      <c r="B119" s="123" t="s">
        <v>121</v>
      </c>
      <c r="C119" s="123"/>
      <c r="D119" s="123"/>
      <c r="E119" s="123"/>
      <c r="F119" s="123"/>
      <c r="G119" s="123"/>
      <c r="H119" s="123"/>
      <c r="I119" s="123"/>
    </row>
    <row r="120" spans="1:9" ht="6" customHeight="1">
      <c r="A120" s="26"/>
      <c r="B120" s="32"/>
      <c r="C120" s="32"/>
      <c r="D120" s="32"/>
      <c r="E120" s="32"/>
      <c r="F120" s="33"/>
      <c r="G120" s="32"/>
      <c r="H120" s="32"/>
      <c r="I120" s="34"/>
    </row>
    <row r="121" spans="1:9" ht="9.75" customHeight="1">
      <c r="A121" s="31"/>
      <c r="B121" s="122" t="s">
        <v>122</v>
      </c>
      <c r="C121" s="122"/>
      <c r="D121" s="32"/>
      <c r="E121" s="32"/>
      <c r="F121" s="33"/>
      <c r="G121" s="32"/>
      <c r="H121" s="32"/>
      <c r="I121" s="34"/>
    </row>
    <row r="122" spans="1:9" ht="1.5" customHeight="1" hidden="1">
      <c r="A122" s="31"/>
      <c r="B122" s="32"/>
      <c r="C122" s="32"/>
      <c r="D122" s="32"/>
      <c r="E122" s="32"/>
      <c r="F122" s="33"/>
      <c r="G122" s="32"/>
      <c r="H122" s="32"/>
      <c r="I122" s="34"/>
    </row>
    <row r="123" spans="1:9" ht="14.25">
      <c r="A123" s="31"/>
      <c r="B123" s="84" t="s">
        <v>90</v>
      </c>
      <c r="C123" s="32"/>
      <c r="D123" s="32"/>
      <c r="E123" s="32"/>
      <c r="F123" s="33"/>
      <c r="G123" s="32"/>
      <c r="H123" s="32"/>
      <c r="I123" s="34"/>
    </row>
    <row r="124" spans="1:9" ht="12" customHeight="1">
      <c r="A124" s="121" t="s">
        <v>21</v>
      </c>
      <c r="B124" s="121"/>
      <c r="C124" s="121"/>
      <c r="D124" s="121"/>
      <c r="E124" s="121"/>
      <c r="F124" s="121"/>
      <c r="G124" s="121"/>
      <c r="H124" s="121"/>
      <c r="I124" s="34"/>
    </row>
    <row r="125" spans="1:9" ht="16.5" customHeight="1">
      <c r="A125" s="83">
        <v>1</v>
      </c>
      <c r="B125" s="119" t="s">
        <v>89</v>
      </c>
      <c r="C125" s="119"/>
      <c r="D125" s="119"/>
      <c r="E125" s="119"/>
      <c r="F125" s="119"/>
      <c r="G125" s="119"/>
      <c r="H125" s="104">
        <v>2276</v>
      </c>
      <c r="I125" s="62"/>
    </row>
    <row r="126" spans="1:9" ht="18" customHeight="1">
      <c r="A126" s="83">
        <v>2</v>
      </c>
      <c r="B126" s="119" t="s">
        <v>86</v>
      </c>
      <c r="C126" s="119"/>
      <c r="D126" s="119"/>
      <c r="E126" s="119"/>
      <c r="F126" s="119"/>
      <c r="G126" s="119"/>
      <c r="H126" s="104">
        <v>8629</v>
      </c>
      <c r="I126" s="62"/>
    </row>
    <row r="127" spans="1:9" ht="17.25" customHeight="1">
      <c r="A127" s="83">
        <v>3</v>
      </c>
      <c r="B127" s="119" t="s">
        <v>87</v>
      </c>
      <c r="C127" s="119"/>
      <c r="D127" s="119"/>
      <c r="E127" s="119"/>
      <c r="F127" s="119"/>
      <c r="G127" s="119"/>
      <c r="H127" s="104">
        <v>1933</v>
      </c>
      <c r="I127" s="62"/>
    </row>
    <row r="128" spans="1:9" ht="18.75" customHeight="1">
      <c r="A128" s="83">
        <v>4</v>
      </c>
      <c r="B128" s="119" t="s">
        <v>103</v>
      </c>
      <c r="C128" s="119"/>
      <c r="D128" s="119"/>
      <c r="E128" s="119"/>
      <c r="F128" s="119"/>
      <c r="G128" s="119"/>
      <c r="H128" s="104">
        <v>746</v>
      </c>
      <c r="I128" s="62"/>
    </row>
    <row r="129" spans="1:9" ht="15.75" customHeight="1">
      <c r="A129" s="83">
        <v>5</v>
      </c>
      <c r="B129" s="119" t="s">
        <v>88</v>
      </c>
      <c r="C129" s="119"/>
      <c r="D129" s="119"/>
      <c r="E129" s="119"/>
      <c r="F129" s="119"/>
      <c r="G129" s="119"/>
      <c r="H129" s="104">
        <v>156</v>
      </c>
      <c r="I129" s="62"/>
    </row>
    <row r="130" spans="1:9" ht="14.25">
      <c r="A130" s="83">
        <v>6</v>
      </c>
      <c r="B130" s="119" t="s">
        <v>114</v>
      </c>
      <c r="C130" s="119"/>
      <c r="D130" s="119"/>
      <c r="E130" s="119"/>
      <c r="F130" s="119"/>
      <c r="G130" s="119"/>
      <c r="H130" s="105">
        <f>D75</f>
        <v>5194.5</v>
      </c>
      <c r="I130" s="62"/>
    </row>
    <row r="131" spans="1:9" ht="14.25">
      <c r="A131" s="83"/>
      <c r="B131" s="120" t="s">
        <v>91</v>
      </c>
      <c r="C131" s="120"/>
      <c r="D131" s="120"/>
      <c r="E131" s="120"/>
      <c r="F131" s="120"/>
      <c r="G131" s="120"/>
      <c r="H131" s="106">
        <f>SUM(H125:H130)</f>
        <v>18934.5</v>
      </c>
      <c r="I131" s="62"/>
    </row>
    <row r="132" spans="1:9" ht="14.25">
      <c r="A132" s="31"/>
      <c r="B132" s="32"/>
      <c r="C132" s="32"/>
      <c r="D132" s="32"/>
      <c r="E132" s="32"/>
      <c r="F132" s="33"/>
      <c r="G132" s="32"/>
      <c r="H132" s="32"/>
      <c r="I132" s="34"/>
    </row>
    <row r="133" spans="1:9" ht="14.25">
      <c r="A133" s="31"/>
      <c r="B133" s="32"/>
      <c r="C133" s="32"/>
      <c r="D133" s="32"/>
      <c r="E133" s="32"/>
      <c r="F133" s="33"/>
      <c r="G133" s="32"/>
      <c r="H133" s="32"/>
      <c r="I133" s="34"/>
    </row>
    <row r="134" spans="1:9" ht="14.25">
      <c r="A134" s="31"/>
      <c r="B134" s="32"/>
      <c r="C134" s="32"/>
      <c r="D134" s="32"/>
      <c r="E134" s="32"/>
      <c r="F134" s="33"/>
      <c r="G134" s="32"/>
      <c r="H134" s="32"/>
      <c r="I134" s="34"/>
    </row>
    <row r="135" spans="1:9" ht="14.25">
      <c r="A135" s="31"/>
      <c r="B135" s="32"/>
      <c r="C135" s="32"/>
      <c r="D135" s="32"/>
      <c r="E135" s="32"/>
      <c r="F135" s="33"/>
      <c r="G135" s="32"/>
      <c r="H135" s="32"/>
      <c r="I135" s="34"/>
    </row>
    <row r="136" spans="1:9" ht="14.25">
      <c r="A136" s="31"/>
      <c r="B136" s="32"/>
      <c r="C136" s="32"/>
      <c r="D136" s="32"/>
      <c r="E136" s="32"/>
      <c r="F136" s="33"/>
      <c r="G136" s="32"/>
      <c r="H136" s="32"/>
      <c r="I136" s="34"/>
    </row>
    <row r="137" spans="1:9" ht="14.25">
      <c r="A137" s="31"/>
      <c r="B137" s="32"/>
      <c r="C137" s="32"/>
      <c r="D137" s="32"/>
      <c r="E137" s="32"/>
      <c r="F137" s="33"/>
      <c r="G137" s="32"/>
      <c r="H137" s="32"/>
      <c r="I137" s="34"/>
    </row>
    <row r="138" spans="1:9" ht="14.25">
      <c r="A138" s="31"/>
      <c r="B138" s="32"/>
      <c r="C138" s="32"/>
      <c r="D138" s="32"/>
      <c r="E138" s="32"/>
      <c r="F138" s="33"/>
      <c r="G138" s="32"/>
      <c r="H138" s="32"/>
      <c r="I138" s="34"/>
    </row>
    <row r="139" spans="1:9" ht="14.25">
      <c r="A139" s="31"/>
      <c r="B139" s="32"/>
      <c r="C139" s="32"/>
      <c r="D139" s="32"/>
      <c r="E139" s="32"/>
      <c r="F139" s="33"/>
      <c r="G139" s="32"/>
      <c r="H139" s="32"/>
      <c r="I139" s="34"/>
    </row>
    <row r="140" spans="1:9" ht="14.25">
      <c r="A140" s="31"/>
      <c r="B140" s="32"/>
      <c r="C140" s="32"/>
      <c r="D140" s="32"/>
      <c r="E140" s="32"/>
      <c r="F140" s="33"/>
      <c r="G140" s="32"/>
      <c r="H140" s="32"/>
      <c r="I140" s="34"/>
    </row>
    <row r="141" spans="1:9" ht="14.25">
      <c r="A141" s="31"/>
      <c r="B141" s="32"/>
      <c r="C141" s="32"/>
      <c r="D141" s="32"/>
      <c r="E141" s="32"/>
      <c r="F141" s="33"/>
      <c r="G141" s="32"/>
      <c r="H141" s="32"/>
      <c r="I141" s="34"/>
    </row>
    <row r="142" spans="1:9" ht="14.25">
      <c r="A142" s="31"/>
      <c r="B142" s="32"/>
      <c r="C142" s="32"/>
      <c r="D142" s="32"/>
      <c r="E142" s="32"/>
      <c r="F142" s="33"/>
      <c r="G142" s="32"/>
      <c r="H142" s="32"/>
      <c r="I142" s="34"/>
    </row>
    <row r="143" spans="1:9" ht="14.25">
      <c r="A143" s="31"/>
      <c r="B143" s="32"/>
      <c r="C143" s="32"/>
      <c r="D143" s="32"/>
      <c r="E143" s="32"/>
      <c r="F143" s="33"/>
      <c r="G143" s="32"/>
      <c r="H143" s="32"/>
      <c r="I143" s="34"/>
    </row>
    <row r="144" spans="1:9" ht="14.25">
      <c r="A144" s="31"/>
      <c r="B144" s="32"/>
      <c r="C144" s="32"/>
      <c r="D144" s="32"/>
      <c r="E144" s="32"/>
      <c r="F144" s="33"/>
      <c r="G144" s="32"/>
      <c r="H144" s="32"/>
      <c r="I144" s="34"/>
    </row>
    <row r="145" spans="1:9" ht="14.25">
      <c r="A145" s="31"/>
      <c r="B145" s="32"/>
      <c r="C145" s="32"/>
      <c r="D145" s="32"/>
      <c r="E145" s="32"/>
      <c r="F145" s="33"/>
      <c r="G145" s="32"/>
      <c r="H145" s="32"/>
      <c r="I145" s="34"/>
    </row>
    <row r="146" spans="1:9" ht="14.25">
      <c r="A146" s="31"/>
      <c r="B146" s="32"/>
      <c r="C146" s="32"/>
      <c r="D146" s="32"/>
      <c r="E146" s="32"/>
      <c r="F146" s="33"/>
      <c r="G146" s="32"/>
      <c r="H146" s="32"/>
      <c r="I146" s="34"/>
    </row>
    <row r="147" spans="1:9" ht="14.25">
      <c r="A147" s="31"/>
      <c r="B147" s="32"/>
      <c r="C147" s="32"/>
      <c r="D147" s="32"/>
      <c r="E147" s="32"/>
      <c r="F147" s="33"/>
      <c r="G147" s="32"/>
      <c r="H147" s="32"/>
      <c r="I147" s="34"/>
    </row>
    <row r="148" spans="1:9" ht="14.25">
      <c r="A148" s="31"/>
      <c r="B148" s="32"/>
      <c r="C148" s="32"/>
      <c r="D148" s="32"/>
      <c r="E148" s="32"/>
      <c r="F148" s="33"/>
      <c r="G148" s="32"/>
      <c r="H148" s="32"/>
      <c r="I148" s="34"/>
    </row>
    <row r="149" spans="1:9" ht="14.25">
      <c r="A149" s="31"/>
      <c r="B149" s="32"/>
      <c r="C149" s="32"/>
      <c r="D149" s="32"/>
      <c r="E149" s="32"/>
      <c r="F149" s="33"/>
      <c r="G149" s="32"/>
      <c r="H149" s="32"/>
      <c r="I149" s="34"/>
    </row>
    <row r="150" spans="1:9" ht="14.25">
      <c r="A150" s="31"/>
      <c r="B150" s="32"/>
      <c r="C150" s="32"/>
      <c r="D150" s="32"/>
      <c r="E150" s="32"/>
      <c r="F150" s="33"/>
      <c r="G150" s="32"/>
      <c r="H150" s="32"/>
      <c r="I150" s="34"/>
    </row>
    <row r="151" spans="1:9" ht="14.25">
      <c r="A151" s="31"/>
      <c r="B151" s="32"/>
      <c r="C151" s="32"/>
      <c r="D151" s="32"/>
      <c r="E151" s="32"/>
      <c r="F151" s="33"/>
      <c r="G151" s="32"/>
      <c r="H151" s="32"/>
      <c r="I151" s="34"/>
    </row>
    <row r="152" spans="1:9" ht="14.25">
      <c r="A152" s="31"/>
      <c r="B152" s="32"/>
      <c r="C152" s="32"/>
      <c r="D152" s="32"/>
      <c r="E152" s="32"/>
      <c r="F152" s="33"/>
      <c r="G152" s="32"/>
      <c r="H152" s="32"/>
      <c r="I152" s="34"/>
    </row>
    <row r="153" spans="1:9" ht="14.25">
      <c r="A153" s="31"/>
      <c r="B153" s="32"/>
      <c r="C153" s="32"/>
      <c r="D153" s="32"/>
      <c r="E153" s="32"/>
      <c r="F153" s="33"/>
      <c r="G153" s="32"/>
      <c r="H153" s="32"/>
      <c r="I153" s="34"/>
    </row>
    <row r="154" spans="1:9" ht="14.25">
      <c r="A154" s="31"/>
      <c r="B154" s="32"/>
      <c r="C154" s="32"/>
      <c r="D154" s="32"/>
      <c r="E154" s="32"/>
      <c r="F154" s="33"/>
      <c r="G154" s="32"/>
      <c r="H154" s="32"/>
      <c r="I154" s="34"/>
    </row>
    <row r="155" spans="1:9" ht="14.25">
      <c r="A155" s="31"/>
      <c r="B155" s="32"/>
      <c r="C155" s="32"/>
      <c r="D155" s="32"/>
      <c r="E155" s="32"/>
      <c r="F155" s="33"/>
      <c r="G155" s="32"/>
      <c r="H155" s="32"/>
      <c r="I155" s="34"/>
    </row>
  </sheetData>
  <sheetProtection/>
  <mergeCells count="131">
    <mergeCell ref="F75:G75"/>
    <mergeCell ref="D67:E67"/>
    <mergeCell ref="D78:E78"/>
    <mergeCell ref="F66:G66"/>
    <mergeCell ref="D68:E68"/>
    <mergeCell ref="D69:E69"/>
    <mergeCell ref="F68:G68"/>
    <mergeCell ref="D72:E72"/>
    <mergeCell ref="D73:E73"/>
    <mergeCell ref="D75:E75"/>
    <mergeCell ref="D83:E83"/>
    <mergeCell ref="D81:E81"/>
    <mergeCell ref="D79:E79"/>
    <mergeCell ref="I76:I79"/>
    <mergeCell ref="F83:G83"/>
    <mergeCell ref="F64:G64"/>
    <mergeCell ref="F70:G70"/>
    <mergeCell ref="D5:H7"/>
    <mergeCell ref="F59:H59"/>
    <mergeCell ref="D71:E71"/>
    <mergeCell ref="D70:E70"/>
    <mergeCell ref="F67:G67"/>
    <mergeCell ref="A58:I58"/>
    <mergeCell ref="I50:I51"/>
    <mergeCell ref="C59:C60"/>
    <mergeCell ref="D61:E61"/>
    <mergeCell ref="D62:E62"/>
    <mergeCell ref="D63:E63"/>
    <mergeCell ref="E1:I1"/>
    <mergeCell ref="F61:G61"/>
    <mergeCell ref="F62:G62"/>
    <mergeCell ref="D8:E8"/>
    <mergeCell ref="D64:E64"/>
    <mergeCell ref="A4:I4"/>
    <mergeCell ref="A8:A9"/>
    <mergeCell ref="B8:B9"/>
    <mergeCell ref="A59:A60"/>
    <mergeCell ref="B59:B60"/>
    <mergeCell ref="D59:E60"/>
    <mergeCell ref="D74:E74"/>
    <mergeCell ref="F74:G74"/>
    <mergeCell ref="F69:G69"/>
    <mergeCell ref="A2:H2"/>
    <mergeCell ref="F8:G8"/>
    <mergeCell ref="C8:C9"/>
    <mergeCell ref="D65:E65"/>
    <mergeCell ref="D66:E66"/>
    <mergeCell ref="F65:G65"/>
    <mergeCell ref="F60:G60"/>
    <mergeCell ref="F63:G63"/>
    <mergeCell ref="D77:E77"/>
    <mergeCell ref="D76:E76"/>
    <mergeCell ref="F79:G79"/>
    <mergeCell ref="F80:G80"/>
    <mergeCell ref="F86:G86"/>
    <mergeCell ref="D85:E85"/>
    <mergeCell ref="F71:G71"/>
    <mergeCell ref="F72:G72"/>
    <mergeCell ref="F73:G73"/>
    <mergeCell ref="D80:E80"/>
    <mergeCell ref="F81:G81"/>
    <mergeCell ref="D90:E90"/>
    <mergeCell ref="D82:E82"/>
    <mergeCell ref="F76:G76"/>
    <mergeCell ref="F77:G77"/>
    <mergeCell ref="F87:G87"/>
    <mergeCell ref="F90:G90"/>
    <mergeCell ref="F78:G78"/>
    <mergeCell ref="F82:G82"/>
    <mergeCell ref="F95:G95"/>
    <mergeCell ref="F92:G92"/>
    <mergeCell ref="F89:G89"/>
    <mergeCell ref="F93:G93"/>
    <mergeCell ref="F94:G94"/>
    <mergeCell ref="D96:E96"/>
    <mergeCell ref="F96:G96"/>
    <mergeCell ref="D93:E93"/>
    <mergeCell ref="B118:I118"/>
    <mergeCell ref="D99:E99"/>
    <mergeCell ref="F98:G98"/>
    <mergeCell ref="B108:I108"/>
    <mergeCell ref="D101:E101"/>
    <mergeCell ref="F101:G101"/>
    <mergeCell ref="B111:I111"/>
    <mergeCell ref="D100:E100"/>
    <mergeCell ref="D102:E102"/>
    <mergeCell ref="B107:I107"/>
    <mergeCell ref="B109:I109"/>
    <mergeCell ref="B110:I110"/>
    <mergeCell ref="B113:I113"/>
    <mergeCell ref="B115:I115"/>
    <mergeCell ref="B127:G127"/>
    <mergeCell ref="B119:I119"/>
    <mergeCell ref="B106:I106"/>
    <mergeCell ref="D103:E103"/>
    <mergeCell ref="D104:E104"/>
    <mergeCell ref="B114:I114"/>
    <mergeCell ref="F103:G103"/>
    <mergeCell ref="F104:G104"/>
    <mergeCell ref="B116:I116"/>
    <mergeCell ref="B117:I117"/>
    <mergeCell ref="D84:E84"/>
    <mergeCell ref="D95:E95"/>
    <mergeCell ref="B129:G129"/>
    <mergeCell ref="B130:G130"/>
    <mergeCell ref="B131:G131"/>
    <mergeCell ref="A124:H124"/>
    <mergeCell ref="B128:G128"/>
    <mergeCell ref="B121:C121"/>
    <mergeCell ref="B125:G125"/>
    <mergeCell ref="B126:G126"/>
    <mergeCell ref="F84:G84"/>
    <mergeCell ref="D97:E97"/>
    <mergeCell ref="D86:E86"/>
    <mergeCell ref="F85:G85"/>
    <mergeCell ref="F88:G88"/>
    <mergeCell ref="D87:E87"/>
    <mergeCell ref="D88:E88"/>
    <mergeCell ref="D91:E91"/>
    <mergeCell ref="F97:G97"/>
    <mergeCell ref="D94:E94"/>
    <mergeCell ref="I90:I91"/>
    <mergeCell ref="F91:G91"/>
    <mergeCell ref="D92:E92"/>
    <mergeCell ref="B105:C105"/>
    <mergeCell ref="B112:C112"/>
    <mergeCell ref="D89:E89"/>
    <mergeCell ref="F99:G99"/>
    <mergeCell ref="F100:G100"/>
    <mergeCell ref="F102:G102"/>
    <mergeCell ref="D98:E98"/>
  </mergeCells>
  <printOptions/>
  <pageMargins left="0.1968503937007874" right="0.15748031496062992" top="0.3937007874015748" bottom="0.3937007874015748" header="0.2755905511811024" footer="0.1574803149606299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Малиновская</dc:creator>
  <cp:keywords/>
  <dc:description/>
  <cp:lastModifiedBy>Евгений Савельер</cp:lastModifiedBy>
  <cp:lastPrinted>2015-03-19T08:28:56Z</cp:lastPrinted>
  <dcterms:created xsi:type="dcterms:W3CDTF">2010-04-06T09:56:34Z</dcterms:created>
  <dcterms:modified xsi:type="dcterms:W3CDTF">2015-06-26T10:38:41Z</dcterms:modified>
  <cp:category/>
  <cp:version/>
  <cp:contentType/>
  <cp:contentStatus/>
</cp:coreProperties>
</file>