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45" windowWidth="15135" windowHeight="7830"/>
  </bookViews>
  <sheets>
    <sheet name="Лист1" sheetId="1" r:id="rId1"/>
  </sheets>
  <definedNames>
    <definedName name="_xlnm.Print_Area" localSheetId="0">Лист1!$A$2:$I$46</definedName>
  </definedNames>
  <calcPr calcId="144525"/>
</workbook>
</file>

<file path=xl/calcChain.xml><?xml version="1.0" encoding="utf-8"?>
<calcChain xmlns="http://schemas.openxmlformats.org/spreadsheetml/2006/main">
  <c r="G31" i="1" l="1"/>
  <c r="G32" i="1" s="1"/>
  <c r="F7" i="1" l="1"/>
  <c r="H10" i="1"/>
  <c r="I10" i="1" s="1"/>
  <c r="H13" i="1"/>
  <c r="I13" i="1" s="1"/>
  <c r="H8" i="1"/>
  <c r="I8" i="1" s="1"/>
  <c r="H44" i="1"/>
  <c r="I44" i="1" s="1"/>
  <c r="G41" i="1"/>
  <c r="F25" i="1"/>
  <c r="G25" i="1"/>
  <c r="H25" i="1" s="1"/>
  <c r="I25" i="1" s="1"/>
  <c r="F21" i="1"/>
  <c r="G21" i="1"/>
  <c r="H19" i="1"/>
  <c r="I19" i="1" s="1"/>
  <c r="H20" i="1"/>
  <c r="I20" i="1" s="1"/>
  <c r="H23" i="1"/>
  <c r="I23" i="1" s="1"/>
  <c r="H24" i="1"/>
  <c r="I24" i="1" s="1"/>
  <c r="H27" i="1"/>
  <c r="I27" i="1" s="1"/>
  <c r="H28" i="1"/>
  <c r="I28" i="1" s="1"/>
  <c r="H29" i="1"/>
  <c r="I29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3" i="1"/>
  <c r="I43" i="1" s="1"/>
  <c r="F17" i="1"/>
  <c r="G17" i="1"/>
  <c r="E41" i="1"/>
  <c r="E30" i="1"/>
  <c r="E25" i="1"/>
  <c r="E21" i="1"/>
  <c r="E17" i="1"/>
  <c r="H21" i="1" l="1"/>
  <c r="I21" i="1" s="1"/>
  <c r="H17" i="1"/>
  <c r="I17" i="1" s="1"/>
  <c r="E16" i="1"/>
  <c r="E11" i="1" l="1"/>
  <c r="F41" i="1" l="1"/>
  <c r="H41" i="1" s="1"/>
  <c r="I41" i="1" s="1"/>
  <c r="F30" i="1"/>
  <c r="F16" i="1" s="1"/>
  <c r="C15" i="1" l="1"/>
  <c r="D15" i="1" s="1"/>
  <c r="B27" i="1" l="1"/>
  <c r="B28" i="1"/>
  <c r="B26" i="1"/>
  <c r="B23" i="1"/>
  <c r="B24" i="1"/>
  <c r="B22" i="1"/>
  <c r="G30" i="1" l="1"/>
  <c r="G16" i="1" s="1"/>
  <c r="H16" i="1" l="1"/>
  <c r="I16" i="1" s="1"/>
  <c r="H30" i="1"/>
  <c r="I30" i="1" s="1"/>
  <c r="C8" i="1"/>
  <c r="D8" i="1" s="1"/>
  <c r="C9" i="1"/>
  <c r="D9" i="1" s="1"/>
  <c r="C10" i="1"/>
  <c r="D10" i="1" s="1"/>
  <c r="C11" i="1"/>
  <c r="D11" i="1" s="1"/>
  <c r="C17" i="1"/>
  <c r="D17" i="1" s="1"/>
  <c r="C21" i="1"/>
  <c r="D21" i="1" s="1"/>
  <c r="C25" i="1"/>
  <c r="D25" i="1" s="1"/>
  <c r="C31" i="1"/>
  <c r="D31" i="1" s="1"/>
  <c r="C32" i="1"/>
  <c r="D32" i="1" s="1"/>
  <c r="C33" i="1"/>
  <c r="D33" i="1" s="1"/>
  <c r="C34" i="1"/>
  <c r="D34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35" i="1"/>
  <c r="D35" i="1" s="1"/>
  <c r="C29" i="1"/>
  <c r="D29" i="1" s="1"/>
  <c r="C6" i="1"/>
  <c r="G7" i="1" l="1"/>
  <c r="H7" i="1" s="1"/>
  <c r="H11" i="1"/>
  <c r="I11" i="1" s="1"/>
  <c r="C16" i="1"/>
  <c r="D16" i="1" s="1"/>
  <c r="C30" i="1"/>
  <c r="D30" i="1" s="1"/>
  <c r="C7" i="1" l="1"/>
  <c r="D7" i="1" s="1"/>
  <c r="C46" i="1" l="1"/>
  <c r="D46" i="1" s="1"/>
  <c r="A21" i="1"/>
  <c r="A25" i="1" s="1"/>
  <c r="A9" i="1"/>
  <c r="A10" i="1" s="1"/>
  <c r="A11" i="1" s="1"/>
  <c r="E7" i="1" l="1"/>
  <c r="I7" i="1" s="1"/>
  <c r="E15" i="1" l="1"/>
  <c r="E46" i="1" s="1"/>
  <c r="G6" i="1" l="1"/>
  <c r="F15" i="1"/>
  <c r="F46" i="1" s="1"/>
  <c r="G15" i="1" l="1"/>
  <c r="G46" i="1" s="1"/>
  <c r="H46" i="1" s="1"/>
  <c r="H6" i="1"/>
  <c r="I6" i="1" l="1"/>
  <c r="H15" i="1"/>
  <c r="I15" i="1" s="1"/>
</calcChain>
</file>

<file path=xl/sharedStrings.xml><?xml version="1.0" encoding="utf-8"?>
<sst xmlns="http://schemas.openxmlformats.org/spreadsheetml/2006/main" count="70" uniqueCount="61">
  <si>
    <t>Аренда офисных помещений</t>
  </si>
  <si>
    <t>Услуги связи и интернет</t>
  </si>
  <si>
    <t>Проведение собраний, конференций, круглых столов и т.п.</t>
  </si>
  <si>
    <t>Прочие</t>
  </si>
  <si>
    <t>№ п.п</t>
  </si>
  <si>
    <t>Членские взносы</t>
  </si>
  <si>
    <t>Вступительные взносы</t>
  </si>
  <si>
    <t>РАСХОДЫ</t>
  </si>
  <si>
    <t>НАИМЕНОВАНИЕ СТАТЕЙ</t>
  </si>
  <si>
    <t>I</t>
  </si>
  <si>
    <t>II</t>
  </si>
  <si>
    <t>Вознаграждение внештатных экспертов за проведение проверок по контролю качества</t>
  </si>
  <si>
    <t>Страховые взносы с вознаграждений внештатных экспертов за проведение проверок по контролю качества</t>
  </si>
  <si>
    <t xml:space="preserve">ПОСТУПЛЕНИЯ </t>
  </si>
  <si>
    <t>Взносы на проведение контроля качества</t>
  </si>
  <si>
    <t>6</t>
  </si>
  <si>
    <t>7</t>
  </si>
  <si>
    <t>8</t>
  </si>
  <si>
    <t>ОСТАТОК НА НАЧАЛО ГОДА</t>
  </si>
  <si>
    <t>III</t>
  </si>
  <si>
    <t>IV</t>
  </si>
  <si>
    <t>V</t>
  </si>
  <si>
    <t>ОСТАТОК НА КОНЕЦ ГОДА</t>
  </si>
  <si>
    <t>Страховые взносы с фонда оплаты труда</t>
  </si>
  <si>
    <t>Расходы на внешний контроль качества</t>
  </si>
  <si>
    <t xml:space="preserve">Обучение и тестирование экспертов по контролю качества </t>
  </si>
  <si>
    <t>5.1</t>
  </si>
  <si>
    <t>5.2</t>
  </si>
  <si>
    <t>5.3</t>
  </si>
  <si>
    <t>5.4</t>
  </si>
  <si>
    <t>9</t>
  </si>
  <si>
    <t>10</t>
  </si>
  <si>
    <t>11</t>
  </si>
  <si>
    <t>12</t>
  </si>
  <si>
    <t>ВСЕГО (I+II)</t>
  </si>
  <si>
    <t xml:space="preserve">Прочие </t>
  </si>
  <si>
    <t>Возмещение расходов на проезд и проживание внештатных экспертов для проведение проверок по контролю качества</t>
  </si>
  <si>
    <t>отклонения</t>
  </si>
  <si>
    <t>отклонения %</t>
  </si>
  <si>
    <t>в том числе:</t>
  </si>
  <si>
    <t>Генеральная дирекция</t>
  </si>
  <si>
    <t>Взносы на участие в мероприятиях</t>
  </si>
  <si>
    <t>Прочие доходы после налогообложения (% банка)</t>
  </si>
  <si>
    <t>2015 год факт</t>
  </si>
  <si>
    <t xml:space="preserve"> 
2016 год,    утверждено Общим собранием СРО НП АПР 29.05.15</t>
  </si>
  <si>
    <t>2016 год, 
уточнение</t>
  </si>
  <si>
    <t xml:space="preserve"> Аппарат Председателя ЦС СРО АПР</t>
  </si>
  <si>
    <t>-</t>
  </si>
  <si>
    <t xml:space="preserve"> СМЕТА (БЮДЖЕТ) СРО  АПР НА 2016 ГОД (Уточнение)</t>
  </si>
  <si>
    <t>отклонение от утвержденных значений</t>
  </si>
  <si>
    <t xml:space="preserve">тыс. руб. </t>
  </si>
  <si>
    <t>%</t>
  </si>
  <si>
    <t>Расходы, связанные с членством в других организациях (IFAC, ТПП, ЕССБА, РСПП)</t>
  </si>
  <si>
    <t xml:space="preserve"> аренда автомобиля Председателя ЦС СРО АПР</t>
  </si>
  <si>
    <t>Фонд оплаты труда штатных работников</t>
  </si>
  <si>
    <t>Командировочные расходы штатных работников СРО АПР</t>
  </si>
  <si>
    <t>Расходы Центрального Совета , связанные с управлением СРО  АПР    (в т.ч. компенсация расходов на проезд и проживание председателей Советов региональных филиалов и членов Центрального Совета АПР, руководителей Комитетов и Комиссий, руководителей отделений для участия в заседаниях Центрального Совета СРО  АПР, конференциях, круглых столах и др. мероприятиях СРО  АПР)</t>
  </si>
  <si>
    <t>Расходы на приобретение ОС, расходных материалов,канцтоваров и других товарно-материальных ценностей. Расходы на техническое обслуживание</t>
  </si>
  <si>
    <t>Оценочные резервы</t>
  </si>
  <si>
    <t>Поддержка сайта СРО АПР и информационная поддержка (приобретение, разработка и обслуживание информационных программ), подписка</t>
  </si>
  <si>
    <r>
      <t xml:space="preserve">УТВЕРЖДЕНО
</t>
    </r>
    <r>
      <rPr>
        <sz val="14"/>
        <color theme="1"/>
        <rFont val="Times New Roman"/>
        <family val="1"/>
        <charset val="204"/>
      </rPr>
      <t xml:space="preserve">Съездом Саморегулируемой организации
аудиторов «Аудиторская палата России» 
(Ассоциация)
от 19 мая 2016 г., протокол № 1(17)/2016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</si>
</sst>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center" vertical="top"/>
    </xf>
    <xf numFmtId="164" fontId="4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 wrapText="1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6" fillId="0" borderId="1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64" fontId="6" fillId="0" borderId="1" xfId="1" applyNumberFormat="1" applyFont="1" applyBorder="1" applyAlignment="1">
      <alignment vertical="top"/>
    </xf>
    <xf numFmtId="164" fontId="7" fillId="0" borderId="1" xfId="1" applyNumberFormat="1" applyFont="1" applyBorder="1" applyAlignment="1">
      <alignment horizontal="center" vertical="top"/>
    </xf>
    <xf numFmtId="1" fontId="6" fillId="0" borderId="1" xfId="1" applyNumberFormat="1" applyFont="1" applyBorder="1" applyAlignment="1">
      <alignment horizontal="center" vertical="top"/>
    </xf>
    <xf numFmtId="9" fontId="8" fillId="0" borderId="1" xfId="2" applyFont="1" applyBorder="1" applyAlignment="1">
      <alignment vertical="top"/>
    </xf>
    <xf numFmtId="164" fontId="9" fillId="0" borderId="1" xfId="1" applyNumberFormat="1" applyFont="1" applyBorder="1" applyAlignment="1">
      <alignment horizontal="center" vertical="top"/>
    </xf>
    <xf numFmtId="164" fontId="9" fillId="0" borderId="1" xfId="1" applyNumberFormat="1" applyFont="1" applyBorder="1" applyAlignment="1">
      <alignment vertical="top"/>
    </xf>
    <xf numFmtId="1" fontId="9" fillId="0" borderId="1" xfId="1" applyNumberFormat="1" applyFont="1" applyBorder="1" applyAlignment="1">
      <alignment horizontal="center" vertical="top"/>
    </xf>
    <xf numFmtId="49" fontId="10" fillId="0" borderId="1" xfId="1" applyNumberFormat="1" applyFont="1" applyBorder="1" applyAlignment="1">
      <alignment horizontal="left" vertical="top" wrapText="1"/>
    </xf>
    <xf numFmtId="164" fontId="9" fillId="0" borderId="1" xfId="1" applyNumberFormat="1" applyFont="1" applyBorder="1" applyAlignment="1">
      <alignment horizontal="right" vertical="top"/>
    </xf>
    <xf numFmtId="164" fontId="9" fillId="0" borderId="0" xfId="1" applyNumberFormat="1" applyFont="1" applyAlignment="1">
      <alignment horizontal="center" vertical="top"/>
    </xf>
    <xf numFmtId="164" fontId="9" fillId="0" borderId="0" xfId="1" applyNumberFormat="1" applyFont="1"/>
    <xf numFmtId="164" fontId="9" fillId="0" borderId="1" xfId="1" applyNumberFormat="1" applyFont="1" applyBorder="1" applyAlignment="1">
      <alignment vertical="top" wrapText="1"/>
    </xf>
    <xf numFmtId="0" fontId="9" fillId="0" borderId="1" xfId="1" applyNumberFormat="1" applyFont="1" applyBorder="1" applyAlignment="1">
      <alignment horizontal="center" vertical="top"/>
    </xf>
    <xf numFmtId="49" fontId="9" fillId="0" borderId="1" xfId="1" applyNumberFormat="1" applyFont="1" applyBorder="1" applyAlignment="1">
      <alignment horizontal="center" vertical="top"/>
    </xf>
    <xf numFmtId="164" fontId="6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64" fontId="6" fillId="0" borderId="0" xfId="1" applyNumberFormat="1" applyFont="1" applyBorder="1" applyAlignment="1">
      <alignment horizontal="right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64" fontId="12" fillId="0" borderId="0" xfId="1" applyNumberFormat="1" applyFont="1" applyBorder="1" applyAlignment="1">
      <alignment horizontal="right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view="pageBreakPreview" topLeftCell="A2" zoomScale="75" zoomScaleNormal="130" zoomScaleSheetLayoutView="75" workbookViewId="0">
      <selection activeCell="L4" sqref="L4"/>
    </sheetView>
  </sheetViews>
  <sheetFormatPr defaultRowHeight="15" x14ac:dyDescent="0.25"/>
  <cols>
    <col min="1" max="1" width="12.85546875" style="5" customWidth="1"/>
    <col min="2" max="2" width="116" customWidth="1"/>
    <col min="3" max="4" width="14.42578125" style="4" hidden="1" customWidth="1"/>
    <col min="5" max="5" width="21.85546875" style="4" customWidth="1"/>
    <col min="6" max="6" width="22.7109375" style="4" customWidth="1"/>
    <col min="7" max="7" width="21.140625" style="6" customWidth="1"/>
    <col min="8" max="8" width="18" customWidth="1"/>
    <col min="9" max="9" width="15.7109375" customWidth="1"/>
  </cols>
  <sheetData>
    <row r="1" spans="1:9" ht="50.25" hidden="1" customHeight="1" x14ac:dyDescent="0.25"/>
    <row r="2" spans="1:9" ht="119.25" customHeight="1" x14ac:dyDescent="0.4">
      <c r="A2" s="23"/>
      <c r="B2" s="24"/>
      <c r="C2" s="35" t="s">
        <v>60</v>
      </c>
      <c r="D2" s="30"/>
      <c r="E2" s="30"/>
      <c r="F2" s="30"/>
      <c r="G2" s="34"/>
      <c r="H2" s="34"/>
      <c r="I2" s="34"/>
    </row>
    <row r="3" spans="1:9" ht="36" customHeight="1" x14ac:dyDescent="0.25">
      <c r="A3" s="28" t="s">
        <v>48</v>
      </c>
      <c r="B3" s="28"/>
      <c r="C3" s="28"/>
      <c r="D3" s="28"/>
      <c r="E3" s="28"/>
      <c r="F3" s="28"/>
      <c r="G3" s="28"/>
      <c r="H3" s="28"/>
      <c r="I3" s="28"/>
    </row>
    <row r="4" spans="1:9" s="2" customFormat="1" ht="270" customHeight="1" x14ac:dyDescent="0.25">
      <c r="A4" s="8" t="s">
        <v>4</v>
      </c>
      <c r="B4" s="8" t="s">
        <v>8</v>
      </c>
      <c r="C4" s="8" t="s">
        <v>37</v>
      </c>
      <c r="D4" s="9" t="s">
        <v>38</v>
      </c>
      <c r="E4" s="9" t="s">
        <v>43</v>
      </c>
      <c r="F4" s="9" t="s">
        <v>44</v>
      </c>
      <c r="G4" s="9" t="s">
        <v>45</v>
      </c>
      <c r="H4" s="31" t="s">
        <v>49</v>
      </c>
      <c r="I4" s="32"/>
    </row>
    <row r="5" spans="1:9" s="2" customFormat="1" ht="24" customHeight="1" x14ac:dyDescent="0.35">
      <c r="A5" s="10"/>
      <c r="B5" s="8"/>
      <c r="C5" s="8"/>
      <c r="D5" s="9"/>
      <c r="E5" s="33" t="s">
        <v>50</v>
      </c>
      <c r="F5" s="33"/>
      <c r="G5" s="33"/>
      <c r="H5" s="33"/>
      <c r="I5" s="11" t="s">
        <v>51</v>
      </c>
    </row>
    <row r="6" spans="1:9" s="1" customFormat="1" ht="30" customHeight="1" x14ac:dyDescent="0.3">
      <c r="A6" s="10" t="s">
        <v>9</v>
      </c>
      <c r="B6" s="12" t="s">
        <v>18</v>
      </c>
      <c r="C6" s="13" t="e">
        <f>#REF!-#REF!</f>
        <v>#REF!</v>
      </c>
      <c r="D6" s="13"/>
      <c r="E6" s="14">
        <v>8937</v>
      </c>
      <c r="F6" s="13">
        <v>4463</v>
      </c>
      <c r="G6" s="15">
        <f>E46</f>
        <v>2529</v>
      </c>
      <c r="H6" s="16">
        <f>G6-F6</f>
        <v>-1934</v>
      </c>
      <c r="I6" s="16">
        <f>H6/F6*100</f>
        <v>-43.334080215101949</v>
      </c>
    </row>
    <row r="7" spans="1:9" s="1" customFormat="1" ht="30" customHeight="1" x14ac:dyDescent="0.3">
      <c r="A7" s="10" t="s">
        <v>10</v>
      </c>
      <c r="B7" s="12" t="s">
        <v>13</v>
      </c>
      <c r="C7" s="13" t="e">
        <f>#REF!-#REF!</f>
        <v>#REF!</v>
      </c>
      <c r="D7" s="13" t="e">
        <f>C7/#REF!</f>
        <v>#REF!</v>
      </c>
      <c r="E7" s="14">
        <f>SUM(E8:E11)</f>
        <v>82187</v>
      </c>
      <c r="F7" s="13">
        <f>F8+F10+F11</f>
        <v>90510</v>
      </c>
      <c r="G7" s="15">
        <f>G8+G10+G11</f>
        <v>83308.5</v>
      </c>
      <c r="H7" s="16">
        <f>G7-F7</f>
        <v>-7201.5</v>
      </c>
      <c r="I7" s="16">
        <f>H7/F7*100</f>
        <v>-7.956579383493537</v>
      </c>
    </row>
    <row r="8" spans="1:9" s="2" customFormat="1" ht="29.25" customHeight="1" x14ac:dyDescent="0.25">
      <c r="A8" s="18">
        <v>1</v>
      </c>
      <c r="B8" s="19" t="s">
        <v>5</v>
      </c>
      <c r="C8" s="13" t="e">
        <f>#REF!-#REF!</f>
        <v>#REF!</v>
      </c>
      <c r="D8" s="17" t="e">
        <f>C8/#REF!</f>
        <v>#REF!</v>
      </c>
      <c r="E8" s="19">
        <v>71742</v>
      </c>
      <c r="F8" s="19">
        <v>77310</v>
      </c>
      <c r="G8" s="18">
        <v>70307</v>
      </c>
      <c r="H8" s="20">
        <f>G8-F8</f>
        <v>-7003</v>
      </c>
      <c r="I8" s="20">
        <f>H8/F8*100</f>
        <v>-9.0583365670676503</v>
      </c>
    </row>
    <row r="9" spans="1:9" s="2" customFormat="1" ht="29.25" customHeight="1" x14ac:dyDescent="0.25">
      <c r="A9" s="18">
        <f>A8+1</f>
        <v>2</v>
      </c>
      <c r="B9" s="19" t="s">
        <v>6</v>
      </c>
      <c r="C9" s="13" t="e">
        <f>#REF!-#REF!</f>
        <v>#REF!</v>
      </c>
      <c r="D9" s="17" t="e">
        <f>C9/#REF!</f>
        <v>#REF!</v>
      </c>
      <c r="E9" s="19"/>
      <c r="F9" s="19"/>
      <c r="G9" s="18"/>
      <c r="H9" s="20"/>
      <c r="I9" s="20"/>
    </row>
    <row r="10" spans="1:9" s="2" customFormat="1" ht="31.5" customHeight="1" x14ac:dyDescent="0.25">
      <c r="A10" s="18">
        <f>A9+1</f>
        <v>3</v>
      </c>
      <c r="B10" s="19" t="s">
        <v>14</v>
      </c>
      <c r="C10" s="13" t="e">
        <f>#REF!-#REF!</f>
        <v>#REF!</v>
      </c>
      <c r="D10" s="17" t="e">
        <f>C10/#REF!</f>
        <v>#REF!</v>
      </c>
      <c r="E10" s="19">
        <v>9477.5</v>
      </c>
      <c r="F10" s="19">
        <v>12300</v>
      </c>
      <c r="G10" s="18">
        <v>12101.5</v>
      </c>
      <c r="H10" s="20">
        <f t="shared" ref="H10:H13" si="0">G10-F10</f>
        <v>-198.5</v>
      </c>
      <c r="I10" s="20">
        <f t="shared" ref="I10:I13" si="1">H10/F10*100</f>
        <v>-1.6138211382113823</v>
      </c>
    </row>
    <row r="11" spans="1:9" s="2" customFormat="1" ht="29.25" customHeight="1" x14ac:dyDescent="0.25">
      <c r="A11" s="18">
        <f>A10+1</f>
        <v>4</v>
      </c>
      <c r="B11" s="19" t="s">
        <v>3</v>
      </c>
      <c r="C11" s="13" t="e">
        <f>#REF!-#REF!</f>
        <v>#REF!</v>
      </c>
      <c r="D11" s="17" t="e">
        <f>C11/#REF!</f>
        <v>#REF!</v>
      </c>
      <c r="E11" s="19">
        <f>E13+E14</f>
        <v>967.5</v>
      </c>
      <c r="F11" s="19">
        <v>900</v>
      </c>
      <c r="G11" s="19">
        <v>900</v>
      </c>
      <c r="H11" s="20">
        <f t="shared" si="0"/>
        <v>0</v>
      </c>
      <c r="I11" s="20">
        <f t="shared" si="1"/>
        <v>0</v>
      </c>
    </row>
    <row r="12" spans="1:9" s="2" customFormat="1" ht="29.25" customHeight="1" x14ac:dyDescent="0.25">
      <c r="A12" s="18"/>
      <c r="B12" s="22" t="s">
        <v>39</v>
      </c>
      <c r="C12" s="13"/>
      <c r="D12" s="17"/>
      <c r="E12" s="19"/>
      <c r="F12" s="19"/>
      <c r="G12" s="18"/>
      <c r="H12" s="20"/>
      <c r="I12" s="20"/>
    </row>
    <row r="13" spans="1:9" s="2" customFormat="1" ht="29.25" customHeight="1" x14ac:dyDescent="0.25">
      <c r="A13" s="18"/>
      <c r="B13" s="22" t="s">
        <v>41</v>
      </c>
      <c r="C13" s="13"/>
      <c r="D13" s="17"/>
      <c r="E13" s="19">
        <v>958.5</v>
      </c>
      <c r="F13" s="19">
        <v>900</v>
      </c>
      <c r="G13" s="18">
        <v>900</v>
      </c>
      <c r="H13" s="20">
        <f t="shared" si="0"/>
        <v>0</v>
      </c>
      <c r="I13" s="20">
        <f t="shared" si="1"/>
        <v>0</v>
      </c>
    </row>
    <row r="14" spans="1:9" s="2" customFormat="1" ht="29.25" customHeight="1" x14ac:dyDescent="0.25">
      <c r="A14" s="18"/>
      <c r="B14" s="22" t="s">
        <v>42</v>
      </c>
      <c r="C14" s="13"/>
      <c r="D14" s="17"/>
      <c r="E14" s="19">
        <v>9</v>
      </c>
      <c r="F14" s="26" t="s">
        <v>47</v>
      </c>
      <c r="G14" s="27" t="s">
        <v>47</v>
      </c>
      <c r="H14" s="20">
        <v>0</v>
      </c>
      <c r="I14" s="20">
        <v>0</v>
      </c>
    </row>
    <row r="15" spans="1:9" s="1" customFormat="1" ht="30" customHeight="1" x14ac:dyDescent="0.3">
      <c r="A15" s="10" t="s">
        <v>19</v>
      </c>
      <c r="B15" s="12" t="s">
        <v>34</v>
      </c>
      <c r="C15" s="13" t="e">
        <f>#REF!-#REF!</f>
        <v>#REF!</v>
      </c>
      <c r="D15" s="13" t="e">
        <f>C15/#REF!</f>
        <v>#REF!</v>
      </c>
      <c r="E15" s="14">
        <f>E6+E7</f>
        <v>91124</v>
      </c>
      <c r="F15" s="13">
        <f>F6+F7</f>
        <v>94973</v>
      </c>
      <c r="G15" s="15">
        <f>G6+G7</f>
        <v>85837.5</v>
      </c>
      <c r="H15" s="16">
        <f t="shared" ref="H15" si="2">H6+H7</f>
        <v>-9135.5</v>
      </c>
      <c r="I15" s="16">
        <f>H15/F15*100</f>
        <v>-9.6190496246301578</v>
      </c>
    </row>
    <row r="16" spans="1:9" s="1" customFormat="1" ht="30" customHeight="1" x14ac:dyDescent="0.3">
      <c r="A16" s="10" t="s">
        <v>20</v>
      </c>
      <c r="B16" s="12" t="s">
        <v>7</v>
      </c>
      <c r="C16" s="13" t="e">
        <f>#REF!-#REF!</f>
        <v>#REF!</v>
      </c>
      <c r="D16" s="13" t="e">
        <f>C16/#REF!</f>
        <v>#REF!</v>
      </c>
      <c r="E16" s="14">
        <f>E17+E21+E25+E29+E30+E35+E36+E37+E38+E39+E40+E41</f>
        <v>88595</v>
      </c>
      <c r="F16" s="13">
        <f>F17+F21+F25+F29+F30+F35+F36+F37+F38+F39+F40+F41</f>
        <v>94973</v>
      </c>
      <c r="G16" s="15">
        <f>G17+G21+G25+G29+G30+G35+G36+G37+G38+G39+G40+G41+G45</f>
        <v>83286.888000000006</v>
      </c>
      <c r="H16" s="16">
        <f>G16-F16</f>
        <v>-11686.111999999994</v>
      </c>
      <c r="I16" s="16">
        <f>H16/F16*100</f>
        <v>-12.304667642382565</v>
      </c>
    </row>
    <row r="17" spans="1:9" s="2" customFormat="1" ht="29.25" customHeight="1" x14ac:dyDescent="0.25">
      <c r="A17" s="18">
        <v>1</v>
      </c>
      <c r="B17" s="19" t="s">
        <v>0</v>
      </c>
      <c r="C17" s="13" t="e">
        <f>#REF!-#REF!</f>
        <v>#REF!</v>
      </c>
      <c r="D17" s="17" t="e">
        <f>C17/#REF!</f>
        <v>#REF!</v>
      </c>
      <c r="E17" s="19">
        <f>E19+E20</f>
        <v>11706.5</v>
      </c>
      <c r="F17" s="19">
        <f t="shared" ref="F17:G17" si="3">F19+F20</f>
        <v>13000</v>
      </c>
      <c r="G17" s="18">
        <f t="shared" si="3"/>
        <v>10420</v>
      </c>
      <c r="H17" s="20">
        <f t="shared" ref="H17:H46" si="4">G17-F17</f>
        <v>-2580</v>
      </c>
      <c r="I17" s="20">
        <f>H17/F17*100</f>
        <v>-19.846153846153847</v>
      </c>
    </row>
    <row r="18" spans="1:9" s="2" customFormat="1" ht="29.25" customHeight="1" x14ac:dyDescent="0.25">
      <c r="A18" s="18"/>
      <c r="B18" s="22" t="s">
        <v>39</v>
      </c>
      <c r="C18" s="13"/>
      <c r="D18" s="17"/>
      <c r="E18" s="19"/>
      <c r="F18" s="19"/>
      <c r="G18" s="18"/>
      <c r="H18" s="20"/>
      <c r="I18" s="20"/>
    </row>
    <row r="19" spans="1:9" s="2" customFormat="1" ht="29.25" customHeight="1" x14ac:dyDescent="0.25">
      <c r="A19" s="18"/>
      <c r="B19" s="22" t="s">
        <v>40</v>
      </c>
      <c r="C19" s="13"/>
      <c r="D19" s="17"/>
      <c r="E19" s="19">
        <v>9346.5</v>
      </c>
      <c r="F19" s="19">
        <v>10640</v>
      </c>
      <c r="G19" s="18">
        <v>7846</v>
      </c>
      <c r="H19" s="20">
        <f t="shared" si="4"/>
        <v>-2794</v>
      </c>
      <c r="I19" s="20">
        <f t="shared" ref="I19:I44" si="5">H19/F19*100</f>
        <v>-26.2593984962406</v>
      </c>
    </row>
    <row r="20" spans="1:9" s="2" customFormat="1" ht="29.25" customHeight="1" x14ac:dyDescent="0.25">
      <c r="A20" s="18"/>
      <c r="B20" s="22" t="s">
        <v>46</v>
      </c>
      <c r="C20" s="13"/>
      <c r="D20" s="17"/>
      <c r="E20" s="19">
        <v>2360</v>
      </c>
      <c r="F20" s="19">
        <v>2360</v>
      </c>
      <c r="G20" s="18">
        <v>2574</v>
      </c>
      <c r="H20" s="20">
        <f t="shared" si="4"/>
        <v>214</v>
      </c>
      <c r="I20" s="20">
        <f t="shared" si="5"/>
        <v>9.0677966101694913</v>
      </c>
    </row>
    <row r="21" spans="1:9" s="2" customFormat="1" ht="29.25" customHeight="1" x14ac:dyDescent="0.25">
      <c r="A21" s="18">
        <f>A17+1</f>
        <v>2</v>
      </c>
      <c r="B21" s="19" t="s">
        <v>54</v>
      </c>
      <c r="C21" s="13" t="e">
        <f>#REF!-#REF!</f>
        <v>#REF!</v>
      </c>
      <c r="D21" s="17" t="e">
        <f>C21/#REF!</f>
        <v>#REF!</v>
      </c>
      <c r="E21" s="19">
        <f>E23+E24</f>
        <v>42723.5</v>
      </c>
      <c r="F21" s="19">
        <f t="shared" ref="F21:G21" si="6">F23+F24</f>
        <v>43752</v>
      </c>
      <c r="G21" s="18">
        <f t="shared" si="6"/>
        <v>39642</v>
      </c>
      <c r="H21" s="20">
        <f t="shared" si="4"/>
        <v>-4110</v>
      </c>
      <c r="I21" s="20">
        <f t="shared" si="5"/>
        <v>-9.3938562808557329</v>
      </c>
    </row>
    <row r="22" spans="1:9" s="2" customFormat="1" ht="29.25" customHeight="1" x14ac:dyDescent="0.25">
      <c r="A22" s="18"/>
      <c r="B22" s="22" t="str">
        <f>B18</f>
        <v>в том числе:</v>
      </c>
      <c r="C22" s="13"/>
      <c r="D22" s="17"/>
      <c r="E22" s="19"/>
      <c r="F22" s="19"/>
      <c r="G22" s="18"/>
      <c r="H22" s="20"/>
      <c r="I22" s="20"/>
    </row>
    <row r="23" spans="1:9" s="2" customFormat="1" ht="32.25" customHeight="1" x14ac:dyDescent="0.25">
      <c r="A23" s="18"/>
      <c r="B23" s="22" t="str">
        <f t="shared" ref="B23:B24" si="7">B19</f>
        <v>Генеральная дирекция</v>
      </c>
      <c r="C23" s="13"/>
      <c r="D23" s="17"/>
      <c r="E23" s="19">
        <v>36783.5</v>
      </c>
      <c r="F23" s="19">
        <v>37433</v>
      </c>
      <c r="G23" s="18">
        <v>34987</v>
      </c>
      <c r="H23" s="20">
        <f t="shared" si="4"/>
        <v>-2446</v>
      </c>
      <c r="I23" s="20">
        <f t="shared" si="5"/>
        <v>-6.5343413565570483</v>
      </c>
    </row>
    <row r="24" spans="1:9" s="2" customFormat="1" ht="29.25" customHeight="1" x14ac:dyDescent="0.25">
      <c r="A24" s="18"/>
      <c r="B24" s="22" t="str">
        <f t="shared" si="7"/>
        <v xml:space="preserve"> Аппарат Председателя ЦС СРО АПР</v>
      </c>
      <c r="C24" s="13"/>
      <c r="D24" s="17"/>
      <c r="E24" s="19">
        <v>5940</v>
      </c>
      <c r="F24" s="19">
        <v>6319</v>
      </c>
      <c r="G24" s="18">
        <v>4655</v>
      </c>
      <c r="H24" s="20">
        <f t="shared" si="4"/>
        <v>-1664</v>
      </c>
      <c r="I24" s="20">
        <f t="shared" si="5"/>
        <v>-26.333280582370627</v>
      </c>
    </row>
    <row r="25" spans="1:9" s="2" customFormat="1" ht="29.25" customHeight="1" x14ac:dyDescent="0.25">
      <c r="A25" s="18">
        <f>A21+1</f>
        <v>3</v>
      </c>
      <c r="B25" s="19" t="s">
        <v>23</v>
      </c>
      <c r="C25" s="13" t="e">
        <f>#REF!-#REF!</f>
        <v>#REF!</v>
      </c>
      <c r="D25" s="17" t="e">
        <f>C25/#REF!</f>
        <v>#REF!</v>
      </c>
      <c r="E25" s="19">
        <f>E27+E28</f>
        <v>11118</v>
      </c>
      <c r="F25" s="19">
        <f t="shared" ref="F25:G25" si="8">F27+F28</f>
        <v>12100</v>
      </c>
      <c r="G25" s="18">
        <f t="shared" si="8"/>
        <v>10110</v>
      </c>
      <c r="H25" s="20">
        <f t="shared" si="4"/>
        <v>-1990</v>
      </c>
      <c r="I25" s="20">
        <f t="shared" si="5"/>
        <v>-16.446280991735538</v>
      </c>
    </row>
    <row r="26" spans="1:9" s="2" customFormat="1" ht="29.25" customHeight="1" x14ac:dyDescent="0.25">
      <c r="A26" s="18"/>
      <c r="B26" s="22" t="str">
        <f>B18</f>
        <v>в том числе:</v>
      </c>
      <c r="C26" s="13"/>
      <c r="D26" s="17"/>
      <c r="E26" s="19"/>
      <c r="F26" s="19"/>
      <c r="G26" s="18"/>
      <c r="H26" s="20"/>
      <c r="I26" s="20"/>
    </row>
    <row r="27" spans="1:9" s="2" customFormat="1" ht="29.25" customHeight="1" x14ac:dyDescent="0.25">
      <c r="A27" s="18"/>
      <c r="B27" s="22" t="str">
        <f t="shared" ref="B27:B28" si="9">B19</f>
        <v>Генеральная дирекция</v>
      </c>
      <c r="C27" s="13"/>
      <c r="D27" s="17"/>
      <c r="E27" s="19">
        <v>9606</v>
      </c>
      <c r="F27" s="19">
        <v>10665</v>
      </c>
      <c r="G27" s="18">
        <v>8986</v>
      </c>
      <c r="H27" s="20">
        <f t="shared" si="4"/>
        <v>-1679</v>
      </c>
      <c r="I27" s="20">
        <f t="shared" si="5"/>
        <v>-15.743084857008908</v>
      </c>
    </row>
    <row r="28" spans="1:9" s="2" customFormat="1" ht="29.25" customHeight="1" x14ac:dyDescent="0.25">
      <c r="A28" s="18"/>
      <c r="B28" s="22" t="str">
        <f t="shared" si="9"/>
        <v xml:space="preserve"> Аппарат Председателя ЦС СРО АПР</v>
      </c>
      <c r="C28" s="13"/>
      <c r="D28" s="17"/>
      <c r="E28" s="19">
        <v>1512</v>
      </c>
      <c r="F28" s="19">
        <v>1435</v>
      </c>
      <c r="G28" s="18">
        <v>1124</v>
      </c>
      <c r="H28" s="20">
        <f t="shared" si="4"/>
        <v>-311</v>
      </c>
      <c r="I28" s="20">
        <f t="shared" si="5"/>
        <v>-21.672473867595819</v>
      </c>
    </row>
    <row r="29" spans="1:9" s="2" customFormat="1" ht="29.25" customHeight="1" x14ac:dyDescent="0.25">
      <c r="A29" s="18">
        <v>4</v>
      </c>
      <c r="B29" s="19" t="s">
        <v>55</v>
      </c>
      <c r="C29" s="13" t="e">
        <f>#REF!-#REF!</f>
        <v>#REF!</v>
      </c>
      <c r="D29" s="17" t="e">
        <f>C29/#REF!</f>
        <v>#REF!</v>
      </c>
      <c r="E29" s="19">
        <v>1187</v>
      </c>
      <c r="F29" s="19">
        <v>1400</v>
      </c>
      <c r="G29" s="18">
        <v>1000</v>
      </c>
      <c r="H29" s="20">
        <f t="shared" si="4"/>
        <v>-400</v>
      </c>
      <c r="I29" s="20">
        <f t="shared" si="5"/>
        <v>-28.571428571428569</v>
      </c>
    </row>
    <row r="30" spans="1:9" s="2" customFormat="1" ht="29.25" customHeight="1" x14ac:dyDescent="0.25">
      <c r="A30" s="18">
        <v>5</v>
      </c>
      <c r="B30" s="19" t="s">
        <v>24</v>
      </c>
      <c r="C30" s="13" t="e">
        <f>#REF!-#REF!</f>
        <v>#REF!</v>
      </c>
      <c r="D30" s="17" t="e">
        <f>C30/#REF!</f>
        <v>#REF!</v>
      </c>
      <c r="E30" s="19">
        <f>E31+E32+E33+E34</f>
        <v>3999.5</v>
      </c>
      <c r="F30" s="19">
        <f>SUM(F31:F34)</f>
        <v>5401</v>
      </c>
      <c r="G30" s="18">
        <f>SUM(G31:G34)</f>
        <v>5014.8879999999999</v>
      </c>
      <c r="H30" s="20">
        <f t="shared" si="4"/>
        <v>-386.11200000000008</v>
      </c>
      <c r="I30" s="20">
        <f t="shared" si="5"/>
        <v>-7.1488983521570102</v>
      </c>
    </row>
    <row r="31" spans="1:9" s="2" customFormat="1" ht="61.5" customHeight="1" x14ac:dyDescent="0.25">
      <c r="A31" s="18" t="s">
        <v>26</v>
      </c>
      <c r="B31" s="25" t="s">
        <v>11</v>
      </c>
      <c r="C31" s="13" t="e">
        <f>#REF!-#REF!</f>
        <v>#REF!</v>
      </c>
      <c r="D31" s="17" t="e">
        <f>C31/#REF!</f>
        <v>#REF!</v>
      </c>
      <c r="E31" s="19">
        <v>2583.5</v>
      </c>
      <c r="F31" s="19">
        <v>3250</v>
      </c>
      <c r="G31" s="18">
        <f>13*256</f>
        <v>3328</v>
      </c>
      <c r="H31" s="20">
        <f t="shared" si="4"/>
        <v>78</v>
      </c>
      <c r="I31" s="20">
        <f t="shared" si="5"/>
        <v>2.4</v>
      </c>
    </row>
    <row r="32" spans="1:9" s="2" customFormat="1" ht="60" customHeight="1" x14ac:dyDescent="0.25">
      <c r="A32" s="18" t="s">
        <v>27</v>
      </c>
      <c r="B32" s="25" t="s">
        <v>12</v>
      </c>
      <c r="C32" s="13" t="e">
        <f>#REF!-#REF!</f>
        <v>#REF!</v>
      </c>
      <c r="D32" s="17" t="e">
        <f>C32/#REF!</f>
        <v>#REF!</v>
      </c>
      <c r="E32" s="19">
        <v>633</v>
      </c>
      <c r="F32" s="19">
        <v>881</v>
      </c>
      <c r="G32" s="18">
        <f>G31*27.1/100</f>
        <v>901.88800000000003</v>
      </c>
      <c r="H32" s="20">
        <f t="shared" si="4"/>
        <v>20.888000000000034</v>
      </c>
      <c r="I32" s="20">
        <f t="shared" si="5"/>
        <v>2.370942111237234</v>
      </c>
    </row>
    <row r="33" spans="1:9" s="2" customFormat="1" ht="29.25" customHeight="1" x14ac:dyDescent="0.25">
      <c r="A33" s="18" t="s">
        <v>28</v>
      </c>
      <c r="B33" s="25" t="s">
        <v>36</v>
      </c>
      <c r="C33" s="13" t="e">
        <f>#REF!-#REF!</f>
        <v>#REF!</v>
      </c>
      <c r="D33" s="17" t="e">
        <f>C33/#REF!</f>
        <v>#REF!</v>
      </c>
      <c r="E33" s="19">
        <v>709</v>
      </c>
      <c r="F33" s="19">
        <v>1100</v>
      </c>
      <c r="G33" s="18">
        <v>710</v>
      </c>
      <c r="H33" s="20">
        <f t="shared" si="4"/>
        <v>-390</v>
      </c>
      <c r="I33" s="20">
        <f t="shared" si="5"/>
        <v>-35.454545454545453</v>
      </c>
    </row>
    <row r="34" spans="1:9" s="2" customFormat="1" ht="36" customHeight="1" x14ac:dyDescent="0.25">
      <c r="A34" s="18" t="s">
        <v>29</v>
      </c>
      <c r="B34" s="25" t="s">
        <v>25</v>
      </c>
      <c r="C34" s="13" t="e">
        <f>#REF!-#REF!</f>
        <v>#REF!</v>
      </c>
      <c r="D34" s="17" t="e">
        <f>C34/#REF!</f>
        <v>#REF!</v>
      </c>
      <c r="E34" s="19">
        <v>74</v>
      </c>
      <c r="F34" s="19">
        <v>170</v>
      </c>
      <c r="G34" s="18">
        <v>75</v>
      </c>
      <c r="H34" s="20">
        <f t="shared" si="4"/>
        <v>-95</v>
      </c>
      <c r="I34" s="20">
        <f t="shared" si="5"/>
        <v>-55.882352941176471</v>
      </c>
    </row>
    <row r="35" spans="1:9" s="2" customFormat="1" ht="199.5" customHeight="1" x14ac:dyDescent="0.25">
      <c r="A35" s="18" t="s">
        <v>15</v>
      </c>
      <c r="B35" s="21" t="s">
        <v>56</v>
      </c>
      <c r="C35" s="13" t="e">
        <f>#REF!-#REF!</f>
        <v>#REF!</v>
      </c>
      <c r="D35" s="17" t="e">
        <f>C35/#REF!</f>
        <v>#REF!</v>
      </c>
      <c r="E35" s="19">
        <v>5174.5</v>
      </c>
      <c r="F35" s="19">
        <v>4500</v>
      </c>
      <c r="G35" s="18">
        <v>4000</v>
      </c>
      <c r="H35" s="20">
        <f t="shared" si="4"/>
        <v>-500</v>
      </c>
      <c r="I35" s="20">
        <f t="shared" si="5"/>
        <v>-11.111111111111111</v>
      </c>
    </row>
    <row r="36" spans="1:9" s="2" customFormat="1" ht="29.25" customHeight="1" x14ac:dyDescent="0.25">
      <c r="A36" s="18" t="s">
        <v>16</v>
      </c>
      <c r="B36" s="19" t="s">
        <v>1</v>
      </c>
      <c r="C36" s="13" t="e">
        <f>#REF!-#REF!</f>
        <v>#REF!</v>
      </c>
      <c r="D36" s="17" t="e">
        <f>C36/#REF!</f>
        <v>#REF!</v>
      </c>
      <c r="E36" s="19">
        <v>1365.5</v>
      </c>
      <c r="F36" s="19">
        <v>1540</v>
      </c>
      <c r="G36" s="18">
        <v>1400</v>
      </c>
      <c r="H36" s="20">
        <f t="shared" si="4"/>
        <v>-140</v>
      </c>
      <c r="I36" s="20">
        <f t="shared" si="5"/>
        <v>-9.0909090909090917</v>
      </c>
    </row>
    <row r="37" spans="1:9" s="2" customFormat="1" ht="91.5" customHeight="1" x14ac:dyDescent="0.25">
      <c r="A37" s="18" t="s">
        <v>17</v>
      </c>
      <c r="B37" s="25" t="s">
        <v>59</v>
      </c>
      <c r="C37" s="13" t="e">
        <f>#REF!-#REF!</f>
        <v>#REF!</v>
      </c>
      <c r="D37" s="17" t="e">
        <f>C37/#REF!</f>
        <v>#REF!</v>
      </c>
      <c r="E37" s="19">
        <v>1930.5</v>
      </c>
      <c r="F37" s="19">
        <v>2100</v>
      </c>
      <c r="G37" s="18">
        <v>1500</v>
      </c>
      <c r="H37" s="20">
        <f t="shared" si="4"/>
        <v>-600</v>
      </c>
      <c r="I37" s="20">
        <f t="shared" si="5"/>
        <v>-28.571428571428569</v>
      </c>
    </row>
    <row r="38" spans="1:9" s="2" customFormat="1" ht="91.5" customHeight="1" x14ac:dyDescent="0.25">
      <c r="A38" s="18" t="s">
        <v>30</v>
      </c>
      <c r="B38" s="25" t="s">
        <v>57</v>
      </c>
      <c r="C38" s="13" t="e">
        <f>#REF!-#REF!</f>
        <v>#REF!</v>
      </c>
      <c r="D38" s="17" t="e">
        <f>C38/#REF!</f>
        <v>#REF!</v>
      </c>
      <c r="E38" s="19">
        <v>909</v>
      </c>
      <c r="F38" s="19">
        <v>1400</v>
      </c>
      <c r="G38" s="18">
        <v>1000</v>
      </c>
      <c r="H38" s="20">
        <f t="shared" si="4"/>
        <v>-400</v>
      </c>
      <c r="I38" s="20">
        <f t="shared" si="5"/>
        <v>-28.571428571428569</v>
      </c>
    </row>
    <row r="39" spans="1:9" s="2" customFormat="1" ht="33.75" customHeight="1" x14ac:dyDescent="0.25">
      <c r="A39" s="18" t="s">
        <v>31</v>
      </c>
      <c r="B39" s="25" t="s">
        <v>2</v>
      </c>
      <c r="C39" s="13" t="e">
        <f>#REF!-#REF!</f>
        <v>#REF!</v>
      </c>
      <c r="D39" s="17" t="e">
        <f>C39/#REF!</f>
        <v>#REF!</v>
      </c>
      <c r="E39" s="19">
        <v>2143</v>
      </c>
      <c r="F39" s="19">
        <v>3100</v>
      </c>
      <c r="G39" s="18">
        <v>2200</v>
      </c>
      <c r="H39" s="20">
        <f t="shared" si="4"/>
        <v>-900</v>
      </c>
      <c r="I39" s="20">
        <f t="shared" si="5"/>
        <v>-29.032258064516132</v>
      </c>
    </row>
    <row r="40" spans="1:9" s="2" customFormat="1" ht="61.5" customHeight="1" x14ac:dyDescent="0.25">
      <c r="A40" s="18" t="s">
        <v>32</v>
      </c>
      <c r="B40" s="25" t="s">
        <v>52</v>
      </c>
      <c r="C40" s="13" t="e">
        <f>#REF!-#REF!</f>
        <v>#REF!</v>
      </c>
      <c r="D40" s="17" t="e">
        <f>C40/#REF!</f>
        <v>#REF!</v>
      </c>
      <c r="E40" s="19">
        <v>655</v>
      </c>
      <c r="F40" s="19">
        <v>700</v>
      </c>
      <c r="G40" s="18">
        <v>780</v>
      </c>
      <c r="H40" s="20">
        <f t="shared" si="4"/>
        <v>80</v>
      </c>
      <c r="I40" s="20">
        <f t="shared" si="5"/>
        <v>11.428571428571429</v>
      </c>
    </row>
    <row r="41" spans="1:9" s="2" customFormat="1" ht="29.25" customHeight="1" x14ac:dyDescent="0.25">
      <c r="A41" s="18" t="s">
        <v>33</v>
      </c>
      <c r="B41" s="19" t="s">
        <v>35</v>
      </c>
      <c r="C41" s="13" t="e">
        <f>#REF!-#REF!</f>
        <v>#REF!</v>
      </c>
      <c r="D41" s="17" t="e">
        <f>C41/#REF!</f>
        <v>#REF!</v>
      </c>
      <c r="E41" s="19">
        <f>E43+E44</f>
        <v>5683</v>
      </c>
      <c r="F41" s="19">
        <f>F43+F44</f>
        <v>5980</v>
      </c>
      <c r="G41" s="18">
        <f>G44+G43</f>
        <v>5720</v>
      </c>
      <c r="H41" s="20">
        <f t="shared" si="4"/>
        <v>-260</v>
      </c>
      <c r="I41" s="20">
        <f t="shared" si="5"/>
        <v>-4.3478260869565215</v>
      </c>
    </row>
    <row r="42" spans="1:9" s="2" customFormat="1" ht="29.25" customHeight="1" x14ac:dyDescent="0.25">
      <c r="A42" s="18"/>
      <c r="B42" s="22" t="s">
        <v>39</v>
      </c>
      <c r="C42" s="13"/>
      <c r="D42" s="17"/>
      <c r="E42" s="19"/>
      <c r="F42" s="19"/>
      <c r="G42" s="18"/>
      <c r="H42" s="20"/>
      <c r="I42" s="20"/>
    </row>
    <row r="43" spans="1:9" s="2" customFormat="1" ht="29.25" customHeight="1" x14ac:dyDescent="0.25">
      <c r="A43" s="18"/>
      <c r="B43" s="22" t="s">
        <v>40</v>
      </c>
      <c r="C43" s="13"/>
      <c r="D43" s="17"/>
      <c r="E43" s="19">
        <v>1503</v>
      </c>
      <c r="F43" s="19">
        <v>1800</v>
      </c>
      <c r="G43" s="18">
        <v>1660</v>
      </c>
      <c r="H43" s="20">
        <f t="shared" si="4"/>
        <v>-140</v>
      </c>
      <c r="I43" s="20">
        <f t="shared" si="5"/>
        <v>-7.7777777777777777</v>
      </c>
    </row>
    <row r="44" spans="1:9" s="2" customFormat="1" ht="29.25" customHeight="1" x14ac:dyDescent="0.25">
      <c r="A44" s="18"/>
      <c r="B44" s="22" t="s">
        <v>53</v>
      </c>
      <c r="C44" s="13"/>
      <c r="D44" s="17"/>
      <c r="E44" s="19">
        <v>4180</v>
      </c>
      <c r="F44" s="19">
        <v>4180</v>
      </c>
      <c r="G44" s="18">
        <v>4060</v>
      </c>
      <c r="H44" s="20">
        <f t="shared" si="4"/>
        <v>-120</v>
      </c>
      <c r="I44" s="20">
        <f t="shared" si="5"/>
        <v>-2.8708133971291865</v>
      </c>
    </row>
    <row r="45" spans="1:9" s="2" customFormat="1" ht="29.25" customHeight="1" x14ac:dyDescent="0.25">
      <c r="A45" s="18">
        <v>13</v>
      </c>
      <c r="B45" s="19" t="s">
        <v>58</v>
      </c>
      <c r="C45" s="13"/>
      <c r="D45" s="17"/>
      <c r="E45" s="18" t="s">
        <v>47</v>
      </c>
      <c r="F45" s="18" t="s">
        <v>47</v>
      </c>
      <c r="G45" s="18">
        <v>500</v>
      </c>
      <c r="H45" s="20" t="s">
        <v>47</v>
      </c>
      <c r="I45" s="20" t="s">
        <v>47</v>
      </c>
    </row>
    <row r="46" spans="1:9" s="1" customFormat="1" ht="30" customHeight="1" x14ac:dyDescent="0.3">
      <c r="A46" s="10" t="s">
        <v>21</v>
      </c>
      <c r="B46" s="12" t="s">
        <v>22</v>
      </c>
      <c r="C46" s="13" t="e">
        <f>#REF!-#REF!</f>
        <v>#REF!</v>
      </c>
      <c r="D46" s="13" t="e">
        <f>C46/#REF!</f>
        <v>#REF!</v>
      </c>
      <c r="E46" s="14">
        <f>E15-E16</f>
        <v>2529</v>
      </c>
      <c r="F46" s="18">
        <f>F15-F16</f>
        <v>0</v>
      </c>
      <c r="G46" s="15">
        <f>G15-G16</f>
        <v>2550.6119999999937</v>
      </c>
      <c r="H46" s="16">
        <f t="shared" si="4"/>
        <v>2550.6119999999937</v>
      </c>
      <c r="I46" s="20" t="s">
        <v>47</v>
      </c>
    </row>
    <row r="47" spans="1:9" ht="45.75" customHeight="1" x14ac:dyDescent="0.25">
      <c r="B47" s="29"/>
      <c r="C47" s="29"/>
      <c r="D47" s="29"/>
      <c r="E47" s="29"/>
      <c r="F47" s="29"/>
      <c r="G47" s="7"/>
      <c r="H47" s="3"/>
    </row>
  </sheetData>
  <mergeCells count="5">
    <mergeCell ref="A3:I3"/>
    <mergeCell ref="B47:F47"/>
    <mergeCell ref="H4:I4"/>
    <mergeCell ref="E5:H5"/>
    <mergeCell ref="C2:I2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4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Малиновская</dc:creator>
  <cp:lastModifiedBy>Марина Шивидова</cp:lastModifiedBy>
  <cp:lastPrinted>2016-05-25T12:15:09Z</cp:lastPrinted>
  <dcterms:created xsi:type="dcterms:W3CDTF">2010-04-06T09:56:34Z</dcterms:created>
  <dcterms:modified xsi:type="dcterms:W3CDTF">2016-05-25T12:15:23Z</dcterms:modified>
</cp:coreProperties>
</file>